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9084" yWindow="-72" windowWidth="7536" windowHeight="10692" tabRatio="928" activeTab="1"/>
  </bookViews>
  <sheets>
    <sheet name="СВОД" sheetId="1" r:id="rId1"/>
    <sheet name="план на месяц" sheetId="10" r:id="rId2"/>
    <sheet name="приоритет" sheetId="12" r:id="rId3"/>
    <sheet name="допродажи" sheetId="52" r:id="rId4"/>
    <sheet name="средний чек" sheetId="43" r:id="rId5"/>
    <sheet name="ср. кол-во позиций в чеке" sheetId="49" r:id="rId6"/>
    <sheet name="трафик" sheetId="44" r:id="rId7"/>
    <sheet name="чек-лист" sheetId="16" r:id="rId8"/>
    <sheet name="ТП" sheetId="17" r:id="rId9"/>
    <sheet name="распорядок дня" sheetId="5" r:id="rId10"/>
    <sheet name="время открытия" sheetId="2" r:id="rId11"/>
    <sheet name="время закрытия" sheetId="3" r:id="rId12"/>
    <sheet name="сан.дни" sheetId="6" r:id="rId13"/>
    <sheet name="время обслуживания" sheetId="7" state="hidden" r:id="rId14"/>
    <sheet name="фотоотчеты" sheetId="22" r:id="rId15"/>
    <sheet name="инкассация" sheetId="23" r:id="rId16"/>
    <sheet name="кол-во по штату" sheetId="24" r:id="rId17"/>
    <sheet name="ценники" sheetId="26" r:id="rId18"/>
    <sheet name="просрок" sheetId="27" r:id="rId19"/>
    <sheet name="медицинские книжки" sheetId="50" r:id="rId20"/>
    <sheet name="% выкладки" sheetId="45" r:id="rId21"/>
    <sheet name="товарные и кассовые отчеты" sheetId="32" r:id="rId22"/>
    <sheet name="Z-отчеты" sheetId="34" r:id="rId23"/>
    <sheet name="Очередь" sheetId="51" r:id="rId24"/>
    <sheet name="Главная касса" sheetId="36" r:id="rId25"/>
    <sheet name="минусовые остатки" sheetId="37" r:id="rId26"/>
    <sheet name="ревизии" sheetId="48" r:id="rId27"/>
    <sheet name="локалки" sheetId="11" r:id="rId28"/>
    <sheet name="подснятия сигареты" sheetId="42" r:id="rId29"/>
    <sheet name="списание" sheetId="18" state="hidden" r:id="rId30"/>
    <sheet name="мотивация" sheetId="25" state="hidden" r:id="rId31"/>
    <sheet name="предоставление скидок" sheetId="35" r:id="rId32"/>
  </sheets>
  <definedNames>
    <definedName name="_xlnm._FilterDatabase" localSheetId="20" hidden="1">'% выкладки'!$A$1:$T$72</definedName>
    <definedName name="_xlnm._FilterDatabase" localSheetId="16" hidden="1">'кол-во по штату'!$A$1:$G$166</definedName>
    <definedName name="_xlnm._FilterDatabase" localSheetId="27" hidden="1">локалки!$A$1:$F$180</definedName>
    <definedName name="_xlnm._FilterDatabase" localSheetId="25" hidden="1">'минусовые остатки'!$A$1:$E$193</definedName>
    <definedName name="_xlnm._FilterDatabase" localSheetId="1" hidden="1">'план на месяц'!$A$1:$E$188</definedName>
    <definedName name="_xlnm._FilterDatabase" localSheetId="2" hidden="1">приоритет!$A$1:$F$166</definedName>
    <definedName name="_xlnm._FilterDatabase" localSheetId="26" hidden="1">ревизии!$A$1:$I$166</definedName>
    <definedName name="_xlnm._FilterDatabase" localSheetId="0" hidden="1">СВОД!$A$1:$AS$194</definedName>
    <definedName name="_xlnm._FilterDatabase" localSheetId="5" hidden="1">'ср. кол-во позиций в чеке'!$A$1:$F$166</definedName>
    <definedName name="_xlnm._FilterDatabase" localSheetId="21" hidden="1">'товарные и кассовые отчеты'!$A$1:$F$193</definedName>
    <definedName name="_xlnm._FilterDatabase" localSheetId="8" hidden="1">ТП!$A$1:$D$166</definedName>
    <definedName name="_xlnm._FilterDatabase" localSheetId="14" hidden="1">фотоотчеты!$A$1:$P$193</definedName>
  </definedNames>
  <calcPr calcId="125725" iterateDelta="1E-4"/>
</workbook>
</file>

<file path=xl/calcChain.xml><?xml version="1.0" encoding="utf-8"?>
<calcChain xmlns="http://schemas.openxmlformats.org/spreadsheetml/2006/main">
  <c r="P243" i="1"/>
  <c r="T243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C239" i="22"/>
  <c r="C238"/>
  <c r="C237"/>
  <c r="C236"/>
  <c r="C235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1"/>
  <c r="C210"/>
  <c r="C209"/>
  <c r="C208"/>
  <c r="C207"/>
  <c r="C206"/>
  <c r="C205"/>
  <c r="C204"/>
  <c r="C203"/>
  <c r="C202"/>
  <c r="C201"/>
  <c r="C200"/>
  <c r="C199"/>
  <c r="C198"/>
  <c r="C197"/>
  <c r="C19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T222" i="1"/>
  <c r="C239" i="5"/>
  <c r="C238"/>
  <c r="C237"/>
  <c r="C236"/>
  <c r="C235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1"/>
  <c r="C210"/>
  <c r="C209"/>
  <c r="C208"/>
  <c r="C207"/>
  <c r="C206"/>
  <c r="C205"/>
  <c r="C204"/>
  <c r="C203"/>
  <c r="C202"/>
  <c r="C201"/>
  <c r="C200"/>
  <c r="C199"/>
  <c r="C198"/>
  <c r="C197"/>
  <c r="C196"/>
  <c r="D167"/>
  <c r="E167" s="1"/>
  <c r="P167" i="1" s="1"/>
  <c r="D168" i="5"/>
  <c r="D169"/>
  <c r="E169" s="1"/>
  <c r="P169" i="1" s="1"/>
  <c r="D170" i="5"/>
  <c r="E170" s="1"/>
  <c r="P170" i="1" s="1"/>
  <c r="D171" i="5"/>
  <c r="E171" s="1"/>
  <c r="P171" i="1" s="1"/>
  <c r="D172" i="5"/>
  <c r="D173"/>
  <c r="E173" s="1"/>
  <c r="P173" i="1" s="1"/>
  <c r="D174" i="5"/>
  <c r="D175"/>
  <c r="E175" s="1"/>
  <c r="P175" i="1" s="1"/>
  <c r="D176" i="5"/>
  <c r="D177"/>
  <c r="E177" s="1"/>
  <c r="P177" i="1" s="1"/>
  <c r="D178" i="5"/>
  <c r="D179"/>
  <c r="E179" s="1"/>
  <c r="P179" i="1" s="1"/>
  <c r="D180" i="5"/>
  <c r="D181"/>
  <c r="E181" s="1"/>
  <c r="P181" i="1" s="1"/>
  <c r="D182" i="5"/>
  <c r="D183"/>
  <c r="E183" s="1"/>
  <c r="P183" i="1" s="1"/>
  <c r="D184" i="5"/>
  <c r="D185"/>
  <c r="E185" s="1"/>
  <c r="P185" i="1" s="1"/>
  <c r="D186" i="5"/>
  <c r="D187"/>
  <c r="E187" s="1"/>
  <c r="P187" i="1" s="1"/>
  <c r="D188" i="5"/>
  <c r="D189"/>
  <c r="E189" s="1"/>
  <c r="P189" i="1" s="1"/>
  <c r="D190" i="5"/>
  <c r="D191"/>
  <c r="E191" s="1"/>
  <c r="P191" i="1" s="1"/>
  <c r="D192" i="5"/>
  <c r="D193"/>
  <c r="E193" s="1"/>
  <c r="P193" i="1" s="1"/>
  <c r="F167" i="5"/>
  <c r="E168"/>
  <c r="P168" i="1" s="1"/>
  <c r="F168" i="5"/>
  <c r="F169"/>
  <c r="F170"/>
  <c r="F171"/>
  <c r="E172"/>
  <c r="P172" i="1" s="1"/>
  <c r="F172" i="5"/>
  <c r="F173"/>
  <c r="E174"/>
  <c r="P174" i="1" s="1"/>
  <c r="F174" i="5"/>
  <c r="F175"/>
  <c r="E176"/>
  <c r="P176" i="1" s="1"/>
  <c r="F176" i="5"/>
  <c r="F177"/>
  <c r="E178"/>
  <c r="P178" i="1" s="1"/>
  <c r="F178" i="5"/>
  <c r="F179"/>
  <c r="E180"/>
  <c r="P180" i="1" s="1"/>
  <c r="F180" i="5"/>
  <c r="F181"/>
  <c r="E182"/>
  <c r="P182" i="1" s="1"/>
  <c r="F182" i="5"/>
  <c r="F183"/>
  <c r="E184"/>
  <c r="P184" i="1" s="1"/>
  <c r="F184" i="5"/>
  <c r="F185"/>
  <c r="E186"/>
  <c r="P186" i="1" s="1"/>
  <c r="F186" i="5"/>
  <c r="F187"/>
  <c r="E188"/>
  <c r="P188" i="1" s="1"/>
  <c r="F188" i="5"/>
  <c r="F189"/>
  <c r="E190"/>
  <c r="P190" i="1" s="1"/>
  <c r="F190" i="5"/>
  <c r="F191"/>
  <c r="E192"/>
  <c r="P192" i="1" s="1"/>
  <c r="F192" i="5"/>
  <c r="F193"/>
  <c r="AD243" i="1"/>
  <c r="Q243"/>
  <c r="Q222"/>
  <c r="Q223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D237" i="5" l="1"/>
  <c r="D221"/>
  <c r="E221" s="1"/>
  <c r="P222" i="1" s="1"/>
  <c r="D225" i="5"/>
  <c r="C239" i="2"/>
  <c r="C238"/>
  <c r="C237"/>
  <c r="C236"/>
  <c r="C235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1"/>
  <c r="C210"/>
  <c r="C209"/>
  <c r="C208"/>
  <c r="C207"/>
  <c r="C206"/>
  <c r="C205"/>
  <c r="C204"/>
  <c r="C203"/>
  <c r="C202"/>
  <c r="C201"/>
  <c r="C200"/>
  <c r="C199"/>
  <c r="C198"/>
  <c r="C197"/>
  <c r="C196"/>
  <c r="AO243" i="1" l="1"/>
  <c r="AN243"/>
  <c r="AN222"/>
  <c r="AO222"/>
  <c r="AN167"/>
  <c r="AO167"/>
  <c r="AN168"/>
  <c r="AO168"/>
  <c r="AN169"/>
  <c r="AO169"/>
  <c r="AN170"/>
  <c r="AO170"/>
  <c r="AN171"/>
  <c r="AO171"/>
  <c r="AN172"/>
  <c r="AO172"/>
  <c r="AN173"/>
  <c r="AO173"/>
  <c r="AN174"/>
  <c r="AO174"/>
  <c r="AN175"/>
  <c r="AO175"/>
  <c r="AN176"/>
  <c r="AO176"/>
  <c r="AN177"/>
  <c r="AO177"/>
  <c r="AN178"/>
  <c r="AO178"/>
  <c r="AN179"/>
  <c r="AO179"/>
  <c r="AN180"/>
  <c r="AO180"/>
  <c r="AN181"/>
  <c r="AO181"/>
  <c r="AN182"/>
  <c r="AO182"/>
  <c r="AN183"/>
  <c r="AO183"/>
  <c r="AN184"/>
  <c r="AO184"/>
  <c r="AN185"/>
  <c r="AO185"/>
  <c r="AN186"/>
  <c r="AO186"/>
  <c r="AN187"/>
  <c r="AO187"/>
  <c r="AN188"/>
  <c r="AO188"/>
  <c r="AN189"/>
  <c r="AO189"/>
  <c r="AN190"/>
  <c r="AO190"/>
  <c r="AN191"/>
  <c r="AO191"/>
  <c r="AN192"/>
  <c r="AO192"/>
  <c r="AN193"/>
  <c r="AO193"/>
  <c r="D239" i="35"/>
  <c r="C239"/>
  <c r="D238"/>
  <c r="C238"/>
  <c r="D237"/>
  <c r="C237"/>
  <c r="D236"/>
  <c r="C236"/>
  <c r="D235"/>
  <c r="C235"/>
  <c r="D232"/>
  <c r="C232"/>
  <c r="D231"/>
  <c r="C231"/>
  <c r="D230"/>
  <c r="C230"/>
  <c r="D229"/>
  <c r="C229"/>
  <c r="D228"/>
  <c r="C228"/>
  <c r="D227"/>
  <c r="C227"/>
  <c r="D226"/>
  <c r="C226"/>
  <c r="D225"/>
  <c r="C225"/>
  <c r="D224"/>
  <c r="C224"/>
  <c r="D223"/>
  <c r="C223"/>
  <c r="D222"/>
  <c r="C222"/>
  <c r="D221"/>
  <c r="C221"/>
  <c r="D220"/>
  <c r="C220"/>
  <c r="D219"/>
  <c r="C219"/>
  <c r="D218"/>
  <c r="C218"/>
  <c r="D217"/>
  <c r="C217"/>
  <c r="D216"/>
  <c r="C216"/>
  <c r="D215"/>
  <c r="C215"/>
  <c r="D214"/>
  <c r="C214"/>
  <c r="D211"/>
  <c r="C211"/>
  <c r="D210"/>
  <c r="C210"/>
  <c r="D209"/>
  <c r="C209"/>
  <c r="D208"/>
  <c r="C208"/>
  <c r="D207"/>
  <c r="C207"/>
  <c r="D206"/>
  <c r="C206"/>
  <c r="D205"/>
  <c r="C205"/>
  <c r="D204"/>
  <c r="C204"/>
  <c r="D203"/>
  <c r="C203"/>
  <c r="D202"/>
  <c r="C202"/>
  <c r="D201"/>
  <c r="C201"/>
  <c r="D200"/>
  <c r="C200"/>
  <c r="D199"/>
  <c r="C199"/>
  <c r="D198"/>
  <c r="C198"/>
  <c r="D197"/>
  <c r="C197"/>
  <c r="D196"/>
  <c r="C19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AM243" i="1" l="1"/>
  <c r="AM222"/>
  <c r="AM167"/>
  <c r="AM168"/>
  <c r="AM169"/>
  <c r="AM170"/>
  <c r="AM171"/>
  <c r="AM172"/>
  <c r="AM173"/>
  <c r="AM174"/>
  <c r="AM175"/>
  <c r="AM176"/>
  <c r="AM177"/>
  <c r="AM178"/>
  <c r="AM179"/>
  <c r="AM180"/>
  <c r="AM181"/>
  <c r="AM182"/>
  <c r="AM183"/>
  <c r="AM184"/>
  <c r="AM185"/>
  <c r="AM186"/>
  <c r="AM187"/>
  <c r="AM188"/>
  <c r="AM189"/>
  <c r="AM190"/>
  <c r="AM191"/>
  <c r="AM192"/>
  <c r="AM193"/>
  <c r="E221" i="42"/>
  <c r="D239"/>
  <c r="C239"/>
  <c r="D238"/>
  <c r="C238"/>
  <c r="D237"/>
  <c r="C237"/>
  <c r="D236"/>
  <c r="C236"/>
  <c r="D235"/>
  <c r="C235"/>
  <c r="D232"/>
  <c r="C232"/>
  <c r="D231"/>
  <c r="C231"/>
  <c r="D230"/>
  <c r="C230"/>
  <c r="D229"/>
  <c r="C229"/>
  <c r="D228"/>
  <c r="C228"/>
  <c r="D227"/>
  <c r="C227"/>
  <c r="D226"/>
  <c r="C226"/>
  <c r="D225"/>
  <c r="C225"/>
  <c r="D224"/>
  <c r="C224"/>
  <c r="D223"/>
  <c r="C223"/>
  <c r="D222"/>
  <c r="C222"/>
  <c r="D221"/>
  <c r="C221"/>
  <c r="D220"/>
  <c r="C220"/>
  <c r="D219"/>
  <c r="C219"/>
  <c r="D218"/>
  <c r="C218"/>
  <c r="D217"/>
  <c r="C217"/>
  <c r="D216"/>
  <c r="C216"/>
  <c r="D215"/>
  <c r="C215"/>
  <c r="D214"/>
  <c r="C214"/>
  <c r="D211"/>
  <c r="C211"/>
  <c r="D210"/>
  <c r="C210"/>
  <c r="D209"/>
  <c r="C209"/>
  <c r="D208"/>
  <c r="C208"/>
  <c r="D207"/>
  <c r="C207"/>
  <c r="D206"/>
  <c r="C206"/>
  <c r="D205"/>
  <c r="C205"/>
  <c r="D204"/>
  <c r="C204"/>
  <c r="D203"/>
  <c r="C203"/>
  <c r="D202"/>
  <c r="C202"/>
  <c r="D201"/>
  <c r="C201"/>
  <c r="D200"/>
  <c r="C200"/>
  <c r="D199"/>
  <c r="C199"/>
  <c r="D198"/>
  <c r="C198"/>
  <c r="D197"/>
  <c r="C197"/>
  <c r="D196"/>
  <c r="C19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AL243" i="1"/>
  <c r="AK222"/>
  <c r="AL222"/>
  <c r="AL167"/>
  <c r="AL168"/>
  <c r="AL169"/>
  <c r="AL170"/>
  <c r="AL171"/>
  <c r="AL172"/>
  <c r="AL173"/>
  <c r="AL174"/>
  <c r="AL175"/>
  <c r="AL176"/>
  <c r="AL177"/>
  <c r="AL178"/>
  <c r="AL179"/>
  <c r="AL180"/>
  <c r="AL181"/>
  <c r="AL182"/>
  <c r="AL183"/>
  <c r="AL184"/>
  <c r="AL185"/>
  <c r="AL186"/>
  <c r="AL187"/>
  <c r="AL188"/>
  <c r="AL189"/>
  <c r="AL190"/>
  <c r="AL191"/>
  <c r="AL192"/>
  <c r="AL193"/>
  <c r="D239" i="11"/>
  <c r="C239"/>
  <c r="D238"/>
  <c r="C238"/>
  <c r="D237"/>
  <c r="C237"/>
  <c r="D236"/>
  <c r="C236"/>
  <c r="D235"/>
  <c r="C235"/>
  <c r="D232"/>
  <c r="C232"/>
  <c r="D231"/>
  <c r="C231"/>
  <c r="D230"/>
  <c r="C230"/>
  <c r="D229"/>
  <c r="C229"/>
  <c r="D228"/>
  <c r="C228"/>
  <c r="D227"/>
  <c r="C227"/>
  <c r="D226"/>
  <c r="C226"/>
  <c r="D225"/>
  <c r="C225"/>
  <c r="D224"/>
  <c r="C224"/>
  <c r="D223"/>
  <c r="C223"/>
  <c r="D222"/>
  <c r="C222"/>
  <c r="D221"/>
  <c r="C221"/>
  <c r="D220"/>
  <c r="C220"/>
  <c r="D219"/>
  <c r="C219"/>
  <c r="D218"/>
  <c r="C218"/>
  <c r="D217"/>
  <c r="C217"/>
  <c r="D216"/>
  <c r="C216"/>
  <c r="D215"/>
  <c r="C215"/>
  <c r="D214"/>
  <c r="C214"/>
  <c r="D211"/>
  <c r="C211"/>
  <c r="D210"/>
  <c r="C210"/>
  <c r="D209"/>
  <c r="C209"/>
  <c r="D208"/>
  <c r="C208"/>
  <c r="D207"/>
  <c r="C207"/>
  <c r="D206"/>
  <c r="C206"/>
  <c r="D205"/>
  <c r="C205"/>
  <c r="D204"/>
  <c r="C204"/>
  <c r="D203"/>
  <c r="C203"/>
  <c r="D202"/>
  <c r="C202"/>
  <c r="D201"/>
  <c r="C201"/>
  <c r="D200"/>
  <c r="C200"/>
  <c r="D199"/>
  <c r="C199"/>
  <c r="D198"/>
  <c r="C198"/>
  <c r="D197"/>
  <c r="C197"/>
  <c r="D196"/>
  <c r="C19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AC243" i="1"/>
  <c r="AC222"/>
  <c r="AC167"/>
  <c r="AC168"/>
  <c r="AC169"/>
  <c r="AC170"/>
  <c r="AC171"/>
  <c r="AC172"/>
  <c r="AC173"/>
  <c r="AC174"/>
  <c r="AC175"/>
  <c r="AC176"/>
  <c r="AC177"/>
  <c r="AC178"/>
  <c r="AC179"/>
  <c r="AC180"/>
  <c r="AC181"/>
  <c r="AC182"/>
  <c r="AC183"/>
  <c r="AC184"/>
  <c r="AC185"/>
  <c r="AC186"/>
  <c r="AC187"/>
  <c r="AC188"/>
  <c r="AC189"/>
  <c r="AC190"/>
  <c r="AC191"/>
  <c r="AC192"/>
  <c r="AC193"/>
  <c r="C237" i="34"/>
  <c r="C236"/>
  <c r="C232"/>
  <c r="C231"/>
  <c r="C230"/>
  <c r="C229"/>
  <c r="C227"/>
  <c r="C225"/>
  <c r="C221"/>
  <c r="C219"/>
  <c r="C216"/>
  <c r="C215"/>
  <c r="C214"/>
  <c r="C211"/>
  <c r="C205"/>
  <c r="C204"/>
  <c r="C202"/>
  <c r="C201"/>
  <c r="C197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C223" s="1"/>
  <c r="E193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AA243" i="1"/>
  <c r="AA222"/>
  <c r="AA223"/>
  <c r="AA167"/>
  <c r="AA168"/>
  <c r="AA169"/>
  <c r="AA170"/>
  <c r="AA171"/>
  <c r="AA172"/>
  <c r="AA173"/>
  <c r="AA174"/>
  <c r="AA175"/>
  <c r="AA176"/>
  <c r="AA177"/>
  <c r="AA178"/>
  <c r="AA179"/>
  <c r="AA180"/>
  <c r="AA181"/>
  <c r="AA182"/>
  <c r="AA183"/>
  <c r="AA184"/>
  <c r="AA185"/>
  <c r="AA186"/>
  <c r="AA187"/>
  <c r="AA188"/>
  <c r="AA189"/>
  <c r="AA190"/>
  <c r="AA191"/>
  <c r="AA192"/>
  <c r="AA193"/>
  <c r="C239" i="45"/>
  <c r="C238"/>
  <c r="C237"/>
  <c r="C236"/>
  <c r="C235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1"/>
  <c r="C210"/>
  <c r="C209"/>
  <c r="C208"/>
  <c r="C207"/>
  <c r="C206"/>
  <c r="C205"/>
  <c r="C204"/>
  <c r="C203"/>
  <c r="C202"/>
  <c r="C201"/>
  <c r="C200"/>
  <c r="C199"/>
  <c r="C198"/>
  <c r="C197"/>
  <c r="C19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N243" i="1"/>
  <c r="N222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E221" i="16"/>
  <c r="E221" i="11" l="1"/>
  <c r="C196" i="34"/>
  <c r="D239" i="16"/>
  <c r="C239"/>
  <c r="D238"/>
  <c r="C238"/>
  <c r="D237"/>
  <c r="C237"/>
  <c r="D236"/>
  <c r="C236"/>
  <c r="D235"/>
  <c r="C235"/>
  <c r="D232"/>
  <c r="C232"/>
  <c r="D231"/>
  <c r="C231"/>
  <c r="D230"/>
  <c r="C230"/>
  <c r="D229"/>
  <c r="C229"/>
  <c r="D228"/>
  <c r="C228"/>
  <c r="D227"/>
  <c r="C227"/>
  <c r="D226"/>
  <c r="C226"/>
  <c r="D225"/>
  <c r="C225"/>
  <c r="D224"/>
  <c r="C224"/>
  <c r="D223"/>
  <c r="C223"/>
  <c r="D222"/>
  <c r="C222"/>
  <c r="D221"/>
  <c r="C221"/>
  <c r="D220"/>
  <c r="C220"/>
  <c r="D219"/>
  <c r="C219"/>
  <c r="D218"/>
  <c r="C218"/>
  <c r="D217"/>
  <c r="C217"/>
  <c r="D216"/>
  <c r="C216"/>
  <c r="D215"/>
  <c r="C215"/>
  <c r="D214"/>
  <c r="C214"/>
  <c r="D211"/>
  <c r="C211"/>
  <c r="D210"/>
  <c r="C210"/>
  <c r="D209"/>
  <c r="C209"/>
  <c r="D208"/>
  <c r="C208"/>
  <c r="D207"/>
  <c r="C207"/>
  <c r="D206"/>
  <c r="C206"/>
  <c r="D205"/>
  <c r="C205"/>
  <c r="D204"/>
  <c r="C204"/>
  <c r="D203"/>
  <c r="C203"/>
  <c r="D202"/>
  <c r="C202"/>
  <c r="D201"/>
  <c r="C201"/>
  <c r="D200"/>
  <c r="C200"/>
  <c r="D199"/>
  <c r="C199"/>
  <c r="D198"/>
  <c r="C198"/>
  <c r="D197"/>
  <c r="C197"/>
  <c r="D196"/>
  <c r="C19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67" i="11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Z243" i="1"/>
  <c r="Z222"/>
  <c r="Z167"/>
  <c r="Z168"/>
  <c r="Z169"/>
  <c r="Z170"/>
  <c r="Z171"/>
  <c r="Z172"/>
  <c r="Z173"/>
  <c r="Z174"/>
  <c r="Z175"/>
  <c r="Z176"/>
  <c r="Z177"/>
  <c r="Z178"/>
  <c r="Z179"/>
  <c r="Z180"/>
  <c r="Z181"/>
  <c r="Z182"/>
  <c r="Z183"/>
  <c r="Z184"/>
  <c r="Z185"/>
  <c r="Z186"/>
  <c r="Z187"/>
  <c r="Z188"/>
  <c r="Z189"/>
  <c r="Z190"/>
  <c r="Z191"/>
  <c r="Z192"/>
  <c r="Z193"/>
  <c r="C239" i="50"/>
  <c r="C238"/>
  <c r="C237"/>
  <c r="C236"/>
  <c r="C235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1"/>
  <c r="C210"/>
  <c r="C209"/>
  <c r="C208"/>
  <c r="C207"/>
  <c r="C206"/>
  <c r="C205"/>
  <c r="C204"/>
  <c r="C203"/>
  <c r="C202"/>
  <c r="C201"/>
  <c r="C200"/>
  <c r="C199"/>
  <c r="C198"/>
  <c r="C197"/>
  <c r="C196"/>
  <c r="U243" i="1"/>
  <c r="U237"/>
  <c r="U238"/>
  <c r="U239"/>
  <c r="U240"/>
  <c r="U236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15"/>
  <c r="U198"/>
  <c r="U199"/>
  <c r="U200"/>
  <c r="U201"/>
  <c r="U202"/>
  <c r="U203"/>
  <c r="U204"/>
  <c r="U205"/>
  <c r="U206"/>
  <c r="U207"/>
  <c r="U208"/>
  <c r="U209"/>
  <c r="U210"/>
  <c r="U211"/>
  <c r="U212"/>
  <c r="U197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C197" i="23" l="1"/>
  <c r="C198"/>
  <c r="C199"/>
  <c r="C200"/>
  <c r="C201"/>
  <c r="C202"/>
  <c r="C203"/>
  <c r="C204"/>
  <c r="C206"/>
  <c r="C208"/>
  <c r="C209"/>
  <c r="C210"/>
  <c r="C211"/>
  <c r="C214"/>
  <c r="C215"/>
  <c r="C216"/>
  <c r="C217"/>
  <c r="C219"/>
  <c r="C220"/>
  <c r="C221"/>
  <c r="C222"/>
  <c r="C224"/>
  <c r="C225"/>
  <c r="C226"/>
  <c r="C227"/>
  <c r="C228"/>
  <c r="C229"/>
  <c r="C230"/>
  <c r="C231"/>
  <c r="C232"/>
  <c r="C236"/>
  <c r="C237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AP167" i="1"/>
  <c r="AP169"/>
  <c r="AP170"/>
  <c r="AP173"/>
  <c r="AP182"/>
  <c r="AP183"/>
  <c r="AP184"/>
  <c r="AP187"/>
  <c r="AP189"/>
  <c r="AP191"/>
  <c r="AP192"/>
  <c r="AP193"/>
  <c r="Y243"/>
  <c r="X243"/>
  <c r="X222"/>
  <c r="Y222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D239" i="26"/>
  <c r="C239"/>
  <c r="D238"/>
  <c r="C238"/>
  <c r="D237"/>
  <c r="C237"/>
  <c r="D236"/>
  <c r="C236"/>
  <c r="D235"/>
  <c r="C235"/>
  <c r="D232"/>
  <c r="C232"/>
  <c r="D231"/>
  <c r="C231"/>
  <c r="D230"/>
  <c r="C230"/>
  <c r="D229"/>
  <c r="C229"/>
  <c r="D228"/>
  <c r="C228"/>
  <c r="D227"/>
  <c r="C227"/>
  <c r="D226"/>
  <c r="C226"/>
  <c r="D225"/>
  <c r="C225"/>
  <c r="D224"/>
  <c r="C224"/>
  <c r="D223"/>
  <c r="C223"/>
  <c r="D222"/>
  <c r="C222"/>
  <c r="D221"/>
  <c r="C221"/>
  <c r="D220"/>
  <c r="C220"/>
  <c r="D219"/>
  <c r="C219"/>
  <c r="D218"/>
  <c r="C218"/>
  <c r="D217"/>
  <c r="C217"/>
  <c r="D216"/>
  <c r="C216"/>
  <c r="D215"/>
  <c r="C215"/>
  <c r="D214"/>
  <c r="C214"/>
  <c r="D211"/>
  <c r="C211"/>
  <c r="D210"/>
  <c r="C210"/>
  <c r="D209"/>
  <c r="C209"/>
  <c r="D208"/>
  <c r="C208"/>
  <c r="D207"/>
  <c r="C207"/>
  <c r="D206"/>
  <c r="C206"/>
  <c r="D205"/>
  <c r="C205"/>
  <c r="D204"/>
  <c r="C204"/>
  <c r="D203"/>
  <c r="C203"/>
  <c r="D202"/>
  <c r="C202"/>
  <c r="D201"/>
  <c r="C201"/>
  <c r="D200"/>
  <c r="C200"/>
  <c r="D199"/>
  <c r="C199"/>
  <c r="D198"/>
  <c r="C198"/>
  <c r="D197"/>
  <c r="C197"/>
  <c r="D196"/>
  <c r="C196"/>
  <c r="D167" i="50" l="1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E221" i="27" l="1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E167"/>
  <c r="F167"/>
  <c r="E168"/>
  <c r="F168"/>
  <c r="E169"/>
  <c r="F169"/>
  <c r="E170"/>
  <c r="F170"/>
  <c r="E171"/>
  <c r="F171"/>
  <c r="E172"/>
  <c r="F172"/>
  <c r="E173"/>
  <c r="F173"/>
  <c r="E174"/>
  <c r="F174"/>
  <c r="E175"/>
  <c r="F175"/>
  <c r="E176"/>
  <c r="F176"/>
  <c r="E177"/>
  <c r="F177"/>
  <c r="E178"/>
  <c r="F178"/>
  <c r="E179"/>
  <c r="F179"/>
  <c r="E180"/>
  <c r="F180"/>
  <c r="E181"/>
  <c r="F181"/>
  <c r="E182"/>
  <c r="F182"/>
  <c r="E183"/>
  <c r="F183"/>
  <c r="E184"/>
  <c r="F184"/>
  <c r="E185"/>
  <c r="F185"/>
  <c r="E186"/>
  <c r="F186"/>
  <c r="E187"/>
  <c r="F187"/>
  <c r="E188"/>
  <c r="F188"/>
  <c r="E189"/>
  <c r="F189"/>
  <c r="E190"/>
  <c r="F190"/>
  <c r="E191"/>
  <c r="F191"/>
  <c r="E192"/>
  <c r="F192"/>
  <c r="E193"/>
  <c r="F193"/>
  <c r="E221" i="26"/>
  <c r="E167"/>
  <c r="F167"/>
  <c r="E168"/>
  <c r="F168"/>
  <c r="E169"/>
  <c r="F169"/>
  <c r="E170"/>
  <c r="F170"/>
  <c r="E171"/>
  <c r="F171"/>
  <c r="E172"/>
  <c r="F172"/>
  <c r="E173"/>
  <c r="F173"/>
  <c r="E174"/>
  <c r="F174"/>
  <c r="E175"/>
  <c r="F175"/>
  <c r="E176"/>
  <c r="F176"/>
  <c r="E177"/>
  <c r="F177"/>
  <c r="E178"/>
  <c r="F178"/>
  <c r="E179"/>
  <c r="F179"/>
  <c r="E180"/>
  <c r="F180"/>
  <c r="E181"/>
  <c r="F181"/>
  <c r="E182"/>
  <c r="F182"/>
  <c r="E183"/>
  <c r="F183"/>
  <c r="E184"/>
  <c r="F184"/>
  <c r="E185"/>
  <c r="F185"/>
  <c r="E186"/>
  <c r="F186"/>
  <c r="E187"/>
  <c r="F187"/>
  <c r="E188"/>
  <c r="F188"/>
  <c r="E189"/>
  <c r="F189"/>
  <c r="E190"/>
  <c r="F190"/>
  <c r="E191"/>
  <c r="F191"/>
  <c r="E192"/>
  <c r="F192"/>
  <c r="E193"/>
  <c r="F193"/>
  <c r="J167" i="1" l="1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243"/>
  <c r="D221" i="49"/>
  <c r="E221" s="1"/>
  <c r="J222" i="1" s="1"/>
  <c r="D239" i="49"/>
  <c r="D238"/>
  <c r="D237"/>
  <c r="D236"/>
  <c r="D235"/>
  <c r="D232"/>
  <c r="D231"/>
  <c r="D230"/>
  <c r="D229"/>
  <c r="D228"/>
  <c r="D227"/>
  <c r="D226"/>
  <c r="D225"/>
  <c r="D224"/>
  <c r="D223"/>
  <c r="D222"/>
  <c r="D220"/>
  <c r="D219"/>
  <c r="D218"/>
  <c r="D217"/>
  <c r="D216"/>
  <c r="D215"/>
  <c r="D214"/>
  <c r="D211"/>
  <c r="D210"/>
  <c r="D209"/>
  <c r="D208"/>
  <c r="D207"/>
  <c r="D206"/>
  <c r="D205"/>
  <c r="D204"/>
  <c r="D203"/>
  <c r="D202"/>
  <c r="D201"/>
  <c r="D200"/>
  <c r="D199"/>
  <c r="D198"/>
  <c r="D197"/>
  <c r="D19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E221" i="43"/>
  <c r="E221" i="52"/>
  <c r="K167" i="1"/>
  <c r="K168"/>
  <c r="K169"/>
  <c r="K170"/>
  <c r="K171"/>
  <c r="K172"/>
  <c r="K173"/>
  <c r="K174"/>
  <c r="K175"/>
  <c r="K176"/>
  <c r="K177"/>
  <c r="K178"/>
  <c r="K179"/>
  <c r="K180"/>
  <c r="K181"/>
  <c r="K182"/>
  <c r="K185"/>
  <c r="K186"/>
  <c r="K187"/>
  <c r="K188"/>
  <c r="K189"/>
  <c r="K190"/>
  <c r="K191"/>
  <c r="K192"/>
  <c r="K193"/>
  <c r="D239" i="44"/>
  <c r="C239"/>
  <c r="D238"/>
  <c r="C238"/>
  <c r="D237"/>
  <c r="C237"/>
  <c r="D236"/>
  <c r="C236"/>
  <c r="D235"/>
  <c r="D232"/>
  <c r="C232"/>
  <c r="D231"/>
  <c r="C231"/>
  <c r="D230"/>
  <c r="C230"/>
  <c r="D229"/>
  <c r="C229"/>
  <c r="D228"/>
  <c r="C228"/>
  <c r="D227"/>
  <c r="C227"/>
  <c r="D226"/>
  <c r="C226"/>
  <c r="D225"/>
  <c r="C225"/>
  <c r="D224"/>
  <c r="C224"/>
  <c r="D223"/>
  <c r="C223"/>
  <c r="D222"/>
  <c r="C222"/>
  <c r="D221"/>
  <c r="D220"/>
  <c r="C220"/>
  <c r="D219"/>
  <c r="C219"/>
  <c r="D218"/>
  <c r="C218"/>
  <c r="D217"/>
  <c r="C217"/>
  <c r="D216"/>
  <c r="C216"/>
  <c r="D215"/>
  <c r="C215"/>
  <c r="D214"/>
  <c r="C214"/>
  <c r="D211"/>
  <c r="C211"/>
  <c r="D210"/>
  <c r="C210"/>
  <c r="D209"/>
  <c r="C209"/>
  <c r="D208"/>
  <c r="C208"/>
  <c r="D207"/>
  <c r="C207"/>
  <c r="D206"/>
  <c r="C206"/>
  <c r="D205"/>
  <c r="C205"/>
  <c r="D204"/>
  <c r="C204"/>
  <c r="D203"/>
  <c r="C203"/>
  <c r="D202"/>
  <c r="C202"/>
  <c r="D201"/>
  <c r="C201"/>
  <c r="D200"/>
  <c r="C200"/>
  <c r="D199"/>
  <c r="C199"/>
  <c r="D198"/>
  <c r="D197"/>
  <c r="C197"/>
  <c r="D196"/>
  <c r="C19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K243" i="1" s="1"/>
  <c r="C184" i="44"/>
  <c r="C185"/>
  <c r="C186"/>
  <c r="C187"/>
  <c r="C188"/>
  <c r="C189"/>
  <c r="C190"/>
  <c r="C191"/>
  <c r="C192"/>
  <c r="C193"/>
  <c r="E167"/>
  <c r="E169"/>
  <c r="E170"/>
  <c r="E173"/>
  <c r="E182"/>
  <c r="E183"/>
  <c r="K183" i="1" s="1"/>
  <c r="E184" i="44"/>
  <c r="K184" i="1" s="1"/>
  <c r="E187" i="44"/>
  <c r="E189"/>
  <c r="E191"/>
  <c r="E192"/>
  <c r="E193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I243" i="1"/>
  <c r="I222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D239" i="43"/>
  <c r="C239"/>
  <c r="D238"/>
  <c r="C238"/>
  <c r="D237"/>
  <c r="C237"/>
  <c r="D236"/>
  <c r="C236"/>
  <c r="D235"/>
  <c r="C235"/>
  <c r="D232"/>
  <c r="C232"/>
  <c r="D231"/>
  <c r="C231"/>
  <c r="D230"/>
  <c r="C230"/>
  <c r="D229"/>
  <c r="C229"/>
  <c r="D228"/>
  <c r="C228"/>
  <c r="D227"/>
  <c r="C227"/>
  <c r="D226"/>
  <c r="C226"/>
  <c r="D225"/>
  <c r="C225"/>
  <c r="D224"/>
  <c r="C224"/>
  <c r="D223"/>
  <c r="C223"/>
  <c r="D222"/>
  <c r="C222"/>
  <c r="D221"/>
  <c r="C221"/>
  <c r="D220"/>
  <c r="C220"/>
  <c r="D219"/>
  <c r="C219"/>
  <c r="D218"/>
  <c r="C218"/>
  <c r="D217"/>
  <c r="C217"/>
  <c r="D216"/>
  <c r="C216"/>
  <c r="D215"/>
  <c r="C215"/>
  <c r="D214"/>
  <c r="C214"/>
  <c r="D211"/>
  <c r="C211"/>
  <c r="D210"/>
  <c r="C210"/>
  <c r="D209"/>
  <c r="C209"/>
  <c r="D208"/>
  <c r="C208"/>
  <c r="D207"/>
  <c r="C207"/>
  <c r="D206"/>
  <c r="C206"/>
  <c r="D205"/>
  <c r="C205"/>
  <c r="D204"/>
  <c r="C204"/>
  <c r="D203"/>
  <c r="C203"/>
  <c r="D202"/>
  <c r="C202"/>
  <c r="D201"/>
  <c r="C201"/>
  <c r="D200"/>
  <c r="C200"/>
  <c r="D199"/>
  <c r="C199"/>
  <c r="D198"/>
  <c r="C198"/>
  <c r="D197"/>
  <c r="C197"/>
  <c r="D196"/>
  <c r="C196"/>
  <c r="C198" i="44" l="1"/>
  <c r="C221"/>
  <c r="E221" s="1"/>
  <c r="K222" i="1" s="1"/>
  <c r="C235" i="44"/>
  <c r="E167" i="43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V243" i="1" l="1"/>
  <c r="V168"/>
  <c r="V171"/>
  <c r="V172"/>
  <c r="V174"/>
  <c r="V175"/>
  <c r="V176"/>
  <c r="V177"/>
  <c r="V178"/>
  <c r="V179"/>
  <c r="V180"/>
  <c r="V181"/>
  <c r="V185"/>
  <c r="V186"/>
  <c r="V188"/>
  <c r="V190"/>
  <c r="W237"/>
  <c r="W238"/>
  <c r="W216"/>
  <c r="W217"/>
  <c r="W220"/>
  <c r="W223"/>
  <c r="W225"/>
  <c r="W226"/>
  <c r="W228"/>
  <c r="W229"/>
  <c r="W230"/>
  <c r="W231"/>
  <c r="W232"/>
  <c r="W233"/>
  <c r="W215"/>
  <c r="W198"/>
  <c r="W202"/>
  <c r="W203"/>
  <c r="W204"/>
  <c r="W205"/>
  <c r="W208"/>
  <c r="W212"/>
  <c r="X167"/>
  <c r="W168"/>
  <c r="X168"/>
  <c r="X169"/>
  <c r="X170"/>
  <c r="W171"/>
  <c r="W172"/>
  <c r="X172"/>
  <c r="X173"/>
  <c r="W174"/>
  <c r="X174"/>
  <c r="W175"/>
  <c r="X175"/>
  <c r="W176"/>
  <c r="X176"/>
  <c r="W177"/>
  <c r="X177"/>
  <c r="W178"/>
  <c r="X178"/>
  <c r="W179"/>
  <c r="X179"/>
  <c r="W180"/>
  <c r="X180"/>
  <c r="W181"/>
  <c r="X181"/>
  <c r="X182"/>
  <c r="X183"/>
  <c r="X184"/>
  <c r="W185"/>
  <c r="X185"/>
  <c r="W186"/>
  <c r="X187"/>
  <c r="W188"/>
  <c r="X188"/>
  <c r="X189"/>
  <c r="W190"/>
  <c r="X190"/>
  <c r="X191"/>
  <c r="X192"/>
  <c r="X193"/>
  <c r="G197" i="24"/>
  <c r="G201"/>
  <c r="G202"/>
  <c r="G203"/>
  <c r="G204"/>
  <c r="G207"/>
  <c r="G211"/>
  <c r="G214"/>
  <c r="G215"/>
  <c r="G216"/>
  <c r="G219"/>
  <c r="G222"/>
  <c r="G224"/>
  <c r="G225"/>
  <c r="G227"/>
  <c r="G228"/>
  <c r="G229"/>
  <c r="G230"/>
  <c r="G231"/>
  <c r="G232"/>
  <c r="G236"/>
  <c r="G237"/>
  <c r="D239"/>
  <c r="C239"/>
  <c r="D238"/>
  <c r="C238"/>
  <c r="D237"/>
  <c r="C237"/>
  <c r="D236"/>
  <c r="C236"/>
  <c r="D235"/>
  <c r="C235"/>
  <c r="D232"/>
  <c r="C232"/>
  <c r="D231"/>
  <c r="C231"/>
  <c r="D230"/>
  <c r="C230"/>
  <c r="D229"/>
  <c r="C229"/>
  <c r="D228"/>
  <c r="C228"/>
  <c r="D227"/>
  <c r="C227"/>
  <c r="D226"/>
  <c r="C226"/>
  <c r="D225"/>
  <c r="C225"/>
  <c r="D224"/>
  <c r="C224"/>
  <c r="D223"/>
  <c r="C223"/>
  <c r="D222"/>
  <c r="C222"/>
  <c r="D221"/>
  <c r="C221"/>
  <c r="D220"/>
  <c r="C220"/>
  <c r="D219"/>
  <c r="C219"/>
  <c r="D218"/>
  <c r="C218"/>
  <c r="D217"/>
  <c r="C217"/>
  <c r="D216"/>
  <c r="C216"/>
  <c r="D215"/>
  <c r="C215"/>
  <c r="D214"/>
  <c r="C214"/>
  <c r="D211"/>
  <c r="C211"/>
  <c r="D210"/>
  <c r="C210"/>
  <c r="D209"/>
  <c r="C209"/>
  <c r="D208"/>
  <c r="C208"/>
  <c r="D207"/>
  <c r="C207"/>
  <c r="D206"/>
  <c r="C206"/>
  <c r="D205"/>
  <c r="C205"/>
  <c r="D204"/>
  <c r="C204"/>
  <c r="D203"/>
  <c r="C203"/>
  <c r="D202"/>
  <c r="C202"/>
  <c r="D201"/>
  <c r="C201"/>
  <c r="D200"/>
  <c r="C200"/>
  <c r="D199"/>
  <c r="C199"/>
  <c r="D198"/>
  <c r="C198"/>
  <c r="D197"/>
  <c r="C197"/>
  <c r="D196"/>
  <c r="C196"/>
  <c r="E167"/>
  <c r="V167" i="1" s="1"/>
  <c r="F167" i="24"/>
  <c r="G167"/>
  <c r="E168"/>
  <c r="F168"/>
  <c r="G168"/>
  <c r="E169"/>
  <c r="V169" i="1" s="1"/>
  <c r="F169" i="24"/>
  <c r="G169"/>
  <c r="E170"/>
  <c r="V170" i="1" s="1"/>
  <c r="F170" i="24"/>
  <c r="W170" i="1" s="1"/>
  <c r="G170" i="24"/>
  <c r="E171"/>
  <c r="F171"/>
  <c r="G171"/>
  <c r="E172"/>
  <c r="F172"/>
  <c r="G172"/>
  <c r="E173"/>
  <c r="V173" i="1" s="1"/>
  <c r="F173" i="24"/>
  <c r="W173" i="1" s="1"/>
  <c r="G173" i="24"/>
  <c r="E174"/>
  <c r="F174"/>
  <c r="G174"/>
  <c r="E175"/>
  <c r="F175"/>
  <c r="G175"/>
  <c r="E176"/>
  <c r="F176"/>
  <c r="G176"/>
  <c r="E177"/>
  <c r="F177"/>
  <c r="G177"/>
  <c r="E178"/>
  <c r="F178"/>
  <c r="G178"/>
  <c r="E179"/>
  <c r="F179"/>
  <c r="G179"/>
  <c r="E180"/>
  <c r="F180"/>
  <c r="G180"/>
  <c r="E181"/>
  <c r="F181"/>
  <c r="G181"/>
  <c r="E182"/>
  <c r="V182" i="1" s="1"/>
  <c r="F182" i="24"/>
  <c r="W182" i="1" s="1"/>
  <c r="G182" i="24"/>
  <c r="E183"/>
  <c r="V183" i="1" s="1"/>
  <c r="F183" i="24"/>
  <c r="W183" i="1" s="1"/>
  <c r="G183" i="24"/>
  <c r="E184"/>
  <c r="V184" i="1" s="1"/>
  <c r="F184" i="24"/>
  <c r="W184" i="1" s="1"/>
  <c r="G184" i="24"/>
  <c r="E185"/>
  <c r="F185"/>
  <c r="G185"/>
  <c r="E186"/>
  <c r="F186"/>
  <c r="G186"/>
  <c r="E187"/>
  <c r="V187" i="1" s="1"/>
  <c r="F187" i="24"/>
  <c r="W187" i="1" s="1"/>
  <c r="G187" i="24"/>
  <c r="E188"/>
  <c r="F188"/>
  <c r="G188"/>
  <c r="E189"/>
  <c r="V189" i="1" s="1"/>
  <c r="F189" i="24"/>
  <c r="W189" i="1" s="1"/>
  <c r="G189" i="24"/>
  <c r="E190"/>
  <c r="F190"/>
  <c r="G190"/>
  <c r="E191"/>
  <c r="V191" i="1" s="1"/>
  <c r="F191" i="24"/>
  <c r="W191" i="1" s="1"/>
  <c r="G191" i="24"/>
  <c r="E192"/>
  <c r="V192" i="1" s="1"/>
  <c r="F192" i="24"/>
  <c r="G223" s="1"/>
  <c r="W224" i="1" s="1"/>
  <c r="G192" i="24"/>
  <c r="E193"/>
  <c r="V193" i="1" s="1"/>
  <c r="F193" i="24"/>
  <c r="W193" i="1" s="1"/>
  <c r="G193" i="24"/>
  <c r="S243" i="1"/>
  <c r="R243"/>
  <c r="R222"/>
  <c r="S222"/>
  <c r="R167"/>
  <c r="S167"/>
  <c r="R168"/>
  <c r="S168"/>
  <c r="R169"/>
  <c r="S169"/>
  <c r="R170"/>
  <c r="S170"/>
  <c r="R171"/>
  <c r="S171"/>
  <c r="R172"/>
  <c r="S172"/>
  <c r="R173"/>
  <c r="S173"/>
  <c r="R174"/>
  <c r="S174"/>
  <c r="R175"/>
  <c r="S175"/>
  <c r="R176"/>
  <c r="S176"/>
  <c r="R177"/>
  <c r="S177"/>
  <c r="R178"/>
  <c r="S178"/>
  <c r="R179"/>
  <c r="S179"/>
  <c r="R180"/>
  <c r="S180"/>
  <c r="R181"/>
  <c r="S181"/>
  <c r="R182"/>
  <c r="S182"/>
  <c r="R183"/>
  <c r="S183"/>
  <c r="R184"/>
  <c r="S184"/>
  <c r="R185"/>
  <c r="S185"/>
  <c r="R186"/>
  <c r="S186"/>
  <c r="R187"/>
  <c r="S187"/>
  <c r="R188"/>
  <c r="S188"/>
  <c r="R189"/>
  <c r="S189"/>
  <c r="R190"/>
  <c r="S190"/>
  <c r="R191"/>
  <c r="S191"/>
  <c r="R192"/>
  <c r="S192"/>
  <c r="R193"/>
  <c r="S193"/>
  <c r="C167" i="3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E167" i="6"/>
  <c r="F167"/>
  <c r="E168"/>
  <c r="F168"/>
  <c r="E169"/>
  <c r="F169"/>
  <c r="E170"/>
  <c r="F170"/>
  <c r="E171"/>
  <c r="F171"/>
  <c r="E172"/>
  <c r="F172"/>
  <c r="E173"/>
  <c r="F173"/>
  <c r="E174"/>
  <c r="F174"/>
  <c r="E175"/>
  <c r="F175"/>
  <c r="E176"/>
  <c r="F176"/>
  <c r="E177"/>
  <c r="F177"/>
  <c r="E178"/>
  <c r="F178"/>
  <c r="E179"/>
  <c r="F179"/>
  <c r="E180"/>
  <c r="F180"/>
  <c r="E181"/>
  <c r="F181"/>
  <c r="E182"/>
  <c r="F182"/>
  <c r="E183"/>
  <c r="F183"/>
  <c r="E184"/>
  <c r="F184"/>
  <c r="E185"/>
  <c r="F185"/>
  <c r="E186"/>
  <c r="F186"/>
  <c r="E187"/>
  <c r="F187"/>
  <c r="E188"/>
  <c r="F188"/>
  <c r="E189"/>
  <c r="F189"/>
  <c r="E190"/>
  <c r="F190"/>
  <c r="E191"/>
  <c r="C209" s="1"/>
  <c r="F191"/>
  <c r="E192"/>
  <c r="F192"/>
  <c r="E193"/>
  <c r="C235" s="1"/>
  <c r="F193"/>
  <c r="C239"/>
  <c r="C237"/>
  <c r="C236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1"/>
  <c r="C210"/>
  <c r="C208"/>
  <c r="C207"/>
  <c r="C206"/>
  <c r="C205"/>
  <c r="C204"/>
  <c r="C203"/>
  <c r="C202"/>
  <c r="C201"/>
  <c r="C200"/>
  <c r="C199"/>
  <c r="C197"/>
  <c r="C196"/>
  <c r="C236" i="3"/>
  <c r="C232"/>
  <c r="C231"/>
  <c r="C230"/>
  <c r="C229"/>
  <c r="C227"/>
  <c r="C222"/>
  <c r="C216"/>
  <c r="C215"/>
  <c r="C214"/>
  <c r="C207"/>
  <c r="C204"/>
  <c r="C202"/>
  <c r="C201"/>
  <c r="C197"/>
  <c r="E167" i="2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243" i="1"/>
  <c r="G196" i="24" l="1"/>
  <c r="W197" i="1" s="1"/>
  <c r="W192"/>
  <c r="G209" i="24"/>
  <c r="W210" i="1" s="1"/>
  <c r="G220" i="24"/>
  <c r="W221" i="1" s="1"/>
  <c r="G199" i="24"/>
  <c r="W200" i="1" s="1"/>
  <c r="G217" i="24"/>
  <c r="W218" i="1" s="1"/>
  <c r="G208" i="24"/>
  <c r="W209" i="1" s="1"/>
  <c r="F221" i="24"/>
  <c r="G235"/>
  <c r="W236" i="1" s="1"/>
  <c r="E221" i="24"/>
  <c r="V222" i="1" s="1"/>
  <c r="G221" i="24"/>
  <c r="W222" i="1" s="1"/>
  <c r="G198" i="24"/>
  <c r="W199" i="1" s="1"/>
  <c r="G210" i="24"/>
  <c r="W211" i="1" s="1"/>
  <c r="G218" i="24"/>
  <c r="W219" i="1" s="1"/>
  <c r="G238" i="24"/>
  <c r="W239" i="1" s="1"/>
  <c r="G206" i="24"/>
  <c r="W207" i="1" s="1"/>
  <c r="G239" i="24"/>
  <c r="W240" i="1" s="1"/>
  <c r="G205" i="24"/>
  <c r="W206" i="1" s="1"/>
  <c r="W169"/>
  <c r="G226" i="24"/>
  <c r="W227" i="1" s="1"/>
  <c r="G200" i="24"/>
  <c r="W201" i="1" s="1"/>
  <c r="W167"/>
  <c r="W243" s="1"/>
  <c r="C238" i="6"/>
  <c r="C198"/>
  <c r="G243" i="1" l="1"/>
  <c r="G222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D167" i="12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C168"/>
  <c r="C169"/>
  <c r="C170"/>
  <c r="C171"/>
  <c r="C203" s="1"/>
  <c r="C172"/>
  <c r="C173"/>
  <c r="C174"/>
  <c r="C175"/>
  <c r="C223" s="1"/>
  <c r="C176"/>
  <c r="C177"/>
  <c r="C237" s="1"/>
  <c r="C178"/>
  <c r="C179"/>
  <c r="C228" s="1"/>
  <c r="C180"/>
  <c r="C181"/>
  <c r="C224" s="1"/>
  <c r="C182"/>
  <c r="C183"/>
  <c r="C235" s="1"/>
  <c r="C184"/>
  <c r="C185"/>
  <c r="C186"/>
  <c r="C187"/>
  <c r="C188"/>
  <c r="C189"/>
  <c r="C220" s="1"/>
  <c r="C190"/>
  <c r="C191"/>
  <c r="C238" s="1"/>
  <c r="C192"/>
  <c r="C193"/>
  <c r="C167"/>
  <c r="D163"/>
  <c r="D164"/>
  <c r="D165"/>
  <c r="C164"/>
  <c r="C165"/>
  <c r="C163"/>
  <c r="D159"/>
  <c r="C159"/>
  <c r="D156"/>
  <c r="C156"/>
  <c r="D2"/>
  <c r="C2"/>
  <c r="H243" i="1"/>
  <c r="H222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D239" i="52"/>
  <c r="C239"/>
  <c r="D238"/>
  <c r="C238"/>
  <c r="D237"/>
  <c r="C237"/>
  <c r="D236"/>
  <c r="C236"/>
  <c r="D235"/>
  <c r="C235"/>
  <c r="D232"/>
  <c r="C232"/>
  <c r="D231"/>
  <c r="C231"/>
  <c r="D230"/>
  <c r="C230"/>
  <c r="D229"/>
  <c r="C229"/>
  <c r="D228"/>
  <c r="C228"/>
  <c r="D227"/>
  <c r="C227"/>
  <c r="D226"/>
  <c r="C226"/>
  <c r="D225"/>
  <c r="C225"/>
  <c r="D224"/>
  <c r="C224"/>
  <c r="D223"/>
  <c r="C223"/>
  <c r="D222"/>
  <c r="C222"/>
  <c r="D221"/>
  <c r="C221"/>
  <c r="D220"/>
  <c r="C220"/>
  <c r="D219"/>
  <c r="C219"/>
  <c r="D218"/>
  <c r="C218"/>
  <c r="D217"/>
  <c r="C217"/>
  <c r="D216"/>
  <c r="C216"/>
  <c r="D215"/>
  <c r="C215"/>
  <c r="D214"/>
  <c r="C214"/>
  <c r="D211"/>
  <c r="C211"/>
  <c r="D210"/>
  <c r="C210"/>
  <c r="D209"/>
  <c r="C209"/>
  <c r="D208"/>
  <c r="C208"/>
  <c r="D207"/>
  <c r="C207"/>
  <c r="D206"/>
  <c r="C206"/>
  <c r="D205"/>
  <c r="C205"/>
  <c r="D204"/>
  <c r="C204"/>
  <c r="D203"/>
  <c r="C203"/>
  <c r="D202"/>
  <c r="C202"/>
  <c r="D201"/>
  <c r="C201"/>
  <c r="D200"/>
  <c r="C200"/>
  <c r="D199"/>
  <c r="C199"/>
  <c r="D198"/>
  <c r="C198"/>
  <c r="D197"/>
  <c r="C197"/>
  <c r="D196"/>
  <c r="C19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D239" i="12"/>
  <c r="D238"/>
  <c r="D237"/>
  <c r="D236"/>
  <c r="C236"/>
  <c r="D235"/>
  <c r="D232"/>
  <c r="C232"/>
  <c r="D231"/>
  <c r="C231"/>
  <c r="D230"/>
  <c r="C230"/>
  <c r="D229"/>
  <c r="C229"/>
  <c r="D228"/>
  <c r="D227"/>
  <c r="C227"/>
  <c r="D226"/>
  <c r="C226"/>
  <c r="D225"/>
  <c r="D224"/>
  <c r="D223"/>
  <c r="D222"/>
  <c r="C222"/>
  <c r="D221"/>
  <c r="D220"/>
  <c r="D219"/>
  <c r="C219"/>
  <c r="D218"/>
  <c r="D217"/>
  <c r="C217"/>
  <c r="D216"/>
  <c r="C216"/>
  <c r="D215"/>
  <c r="C215"/>
  <c r="D214"/>
  <c r="C214"/>
  <c r="D211"/>
  <c r="C211"/>
  <c r="D210"/>
  <c r="C210"/>
  <c r="D209"/>
  <c r="C209"/>
  <c r="D208"/>
  <c r="C208"/>
  <c r="D207"/>
  <c r="C207"/>
  <c r="D206"/>
  <c r="C206"/>
  <c r="D205"/>
  <c r="D204"/>
  <c r="C204"/>
  <c r="D203"/>
  <c r="D202"/>
  <c r="C202"/>
  <c r="D201"/>
  <c r="C201"/>
  <c r="D200"/>
  <c r="D199"/>
  <c r="D198"/>
  <c r="D197"/>
  <c r="C197"/>
  <c r="D19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C196" l="1"/>
  <c r="C198"/>
  <c r="C199"/>
  <c r="C200"/>
  <c r="C221"/>
  <c r="C225"/>
  <c r="C239"/>
  <c r="C205"/>
  <c r="C218"/>
  <c r="AJ243" i="1" l="1"/>
  <c r="AI243"/>
  <c r="AI237"/>
  <c r="AJ237"/>
  <c r="AI238"/>
  <c r="AJ238"/>
  <c r="AI239"/>
  <c r="AJ239"/>
  <c r="AI240"/>
  <c r="AJ240"/>
  <c r="AJ236"/>
  <c r="AI236"/>
  <c r="AI216"/>
  <c r="AJ216"/>
  <c r="AI217"/>
  <c r="AJ217"/>
  <c r="AI218"/>
  <c r="AJ218"/>
  <c r="AI219"/>
  <c r="AJ219"/>
  <c r="AI220"/>
  <c r="AJ220"/>
  <c r="AI221"/>
  <c r="AJ221"/>
  <c r="AI222"/>
  <c r="AJ222"/>
  <c r="AI223"/>
  <c r="AJ223"/>
  <c r="AI224"/>
  <c r="AJ224"/>
  <c r="AI225"/>
  <c r="AJ225"/>
  <c r="AI226"/>
  <c r="AJ226"/>
  <c r="AI227"/>
  <c r="AJ227"/>
  <c r="AI228"/>
  <c r="AJ228"/>
  <c r="AI229"/>
  <c r="AJ229"/>
  <c r="AI230"/>
  <c r="AJ230"/>
  <c r="AI231"/>
  <c r="AJ231"/>
  <c r="AI232"/>
  <c r="AJ232"/>
  <c r="AI233"/>
  <c r="AJ233"/>
  <c r="AJ215"/>
  <c r="AI215"/>
  <c r="AI198"/>
  <c r="AJ198"/>
  <c r="AI199"/>
  <c r="AJ199"/>
  <c r="AI200"/>
  <c r="AJ200"/>
  <c r="AI201"/>
  <c r="AJ201"/>
  <c r="AI202"/>
  <c r="AJ202"/>
  <c r="AI203"/>
  <c r="AJ203"/>
  <c r="AI204"/>
  <c r="AJ204"/>
  <c r="AI205"/>
  <c r="AJ205"/>
  <c r="AI206"/>
  <c r="AJ206"/>
  <c r="AI207"/>
  <c r="AJ207"/>
  <c r="AI208"/>
  <c r="AJ208"/>
  <c r="AI209"/>
  <c r="AJ209"/>
  <c r="AI210"/>
  <c r="AJ210"/>
  <c r="AI211"/>
  <c r="AJ211"/>
  <c r="AI212"/>
  <c r="AJ212"/>
  <c r="AJ197"/>
  <c r="AI197"/>
  <c r="AI167"/>
  <c r="AJ167"/>
  <c r="AK167"/>
  <c r="AI168"/>
  <c r="AJ168"/>
  <c r="AK168"/>
  <c r="AI169"/>
  <c r="AJ169"/>
  <c r="AK169"/>
  <c r="AI170"/>
  <c r="AJ170"/>
  <c r="AK170"/>
  <c r="AI171"/>
  <c r="AJ171"/>
  <c r="AK171"/>
  <c r="AI172"/>
  <c r="AJ172"/>
  <c r="AK172"/>
  <c r="AI173"/>
  <c r="AJ173"/>
  <c r="AK173"/>
  <c r="AI174"/>
  <c r="AJ174"/>
  <c r="AK174"/>
  <c r="AI175"/>
  <c r="AJ175"/>
  <c r="AK175"/>
  <c r="AI176"/>
  <c r="AJ176"/>
  <c r="AK176"/>
  <c r="AI177"/>
  <c r="AJ177"/>
  <c r="AK177"/>
  <c r="AI178"/>
  <c r="AJ178"/>
  <c r="AK178"/>
  <c r="AI179"/>
  <c r="AJ179"/>
  <c r="AK179"/>
  <c r="AI180"/>
  <c r="AJ180"/>
  <c r="AK180"/>
  <c r="AI181"/>
  <c r="AJ181"/>
  <c r="AK181"/>
  <c r="AI182"/>
  <c r="AJ182"/>
  <c r="AK182"/>
  <c r="AI183"/>
  <c r="AJ183"/>
  <c r="AK183"/>
  <c r="AI184"/>
  <c r="AJ184"/>
  <c r="AK184"/>
  <c r="AI185"/>
  <c r="AJ185"/>
  <c r="AK185"/>
  <c r="AI186"/>
  <c r="AJ186"/>
  <c r="AK186"/>
  <c r="AI187"/>
  <c r="AJ187"/>
  <c r="AK187"/>
  <c r="AI188"/>
  <c r="AJ188"/>
  <c r="AK188"/>
  <c r="AI189"/>
  <c r="AJ189"/>
  <c r="AK189"/>
  <c r="AI190"/>
  <c r="AJ190"/>
  <c r="AK190"/>
  <c r="AI191"/>
  <c r="AJ191"/>
  <c r="AK191"/>
  <c r="AI192"/>
  <c r="AJ192"/>
  <c r="AK192"/>
  <c r="AI193"/>
  <c r="AJ193"/>
  <c r="AK193"/>
  <c r="D221" i="48"/>
  <c r="C221"/>
  <c r="F237"/>
  <c r="F216"/>
  <c r="F217"/>
  <c r="F220"/>
  <c r="F221"/>
  <c r="F222"/>
  <c r="F224"/>
  <c r="F225"/>
  <c r="F226"/>
  <c r="F227"/>
  <c r="F228"/>
  <c r="F230"/>
  <c r="F231"/>
  <c r="F232"/>
  <c r="F214"/>
  <c r="F198"/>
  <c r="F199"/>
  <c r="F201"/>
  <c r="F202"/>
  <c r="F204"/>
  <c r="F206"/>
  <c r="F207"/>
  <c r="F211"/>
  <c r="F196"/>
  <c r="C196"/>
  <c r="C197"/>
  <c r="C198"/>
  <c r="C199"/>
  <c r="C200"/>
  <c r="C201"/>
  <c r="C202"/>
  <c r="C203"/>
  <c r="C204"/>
  <c r="C205"/>
  <c r="C206"/>
  <c r="C207"/>
  <c r="C208"/>
  <c r="C209"/>
  <c r="C210"/>
  <c r="C211"/>
  <c r="C214"/>
  <c r="C215"/>
  <c r="C216"/>
  <c r="C217"/>
  <c r="C218"/>
  <c r="C219"/>
  <c r="C220"/>
  <c r="C222"/>
  <c r="C223"/>
  <c r="C224"/>
  <c r="C225"/>
  <c r="C226"/>
  <c r="C227"/>
  <c r="C228"/>
  <c r="C229"/>
  <c r="C230"/>
  <c r="C231"/>
  <c r="C232"/>
  <c r="C235"/>
  <c r="C236"/>
  <c r="C237"/>
  <c r="C238"/>
  <c r="C239"/>
  <c r="D196"/>
  <c r="E196"/>
  <c r="D197"/>
  <c r="E197"/>
  <c r="F197" s="1"/>
  <c r="D198"/>
  <c r="E198"/>
  <c r="D199"/>
  <c r="E199"/>
  <c r="D200"/>
  <c r="E200"/>
  <c r="F200" s="1"/>
  <c r="D201"/>
  <c r="E201"/>
  <c r="D202"/>
  <c r="E202"/>
  <c r="D203"/>
  <c r="E203"/>
  <c r="F203" s="1"/>
  <c r="D204"/>
  <c r="E204"/>
  <c r="D205"/>
  <c r="E205"/>
  <c r="F205" s="1"/>
  <c r="D206"/>
  <c r="E206"/>
  <c r="D207"/>
  <c r="E207"/>
  <c r="D208"/>
  <c r="E208"/>
  <c r="F208" s="1"/>
  <c r="D209"/>
  <c r="E209"/>
  <c r="F209" s="1"/>
  <c r="D210"/>
  <c r="E210"/>
  <c r="F210" s="1"/>
  <c r="D211"/>
  <c r="E211"/>
  <c r="D214"/>
  <c r="E214"/>
  <c r="D215"/>
  <c r="E215"/>
  <c r="F215" s="1"/>
  <c r="D216"/>
  <c r="E216"/>
  <c r="D217"/>
  <c r="E217"/>
  <c r="D218"/>
  <c r="E218"/>
  <c r="F218" s="1"/>
  <c r="D219"/>
  <c r="E219"/>
  <c r="F219" s="1"/>
  <c r="D220"/>
  <c r="E220"/>
  <c r="D222"/>
  <c r="E222"/>
  <c r="D223"/>
  <c r="E223"/>
  <c r="F223" s="1"/>
  <c r="D224"/>
  <c r="E224"/>
  <c r="D225"/>
  <c r="D226"/>
  <c r="E226"/>
  <c r="D227"/>
  <c r="E227"/>
  <c r="D228"/>
  <c r="E228"/>
  <c r="D229"/>
  <c r="E229"/>
  <c r="F229" s="1"/>
  <c r="D230"/>
  <c r="E230"/>
  <c r="D231"/>
  <c r="E231"/>
  <c r="D232"/>
  <c r="E232"/>
  <c r="D235"/>
  <c r="E235"/>
  <c r="F235" s="1"/>
  <c r="D236"/>
  <c r="E236"/>
  <c r="F236" s="1"/>
  <c r="D237"/>
  <c r="D238"/>
  <c r="E238"/>
  <c r="F238" s="1"/>
  <c r="D239"/>
  <c r="E239"/>
  <c r="F239" s="1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O243" i="1" l="1"/>
  <c r="O222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C239" i="17"/>
  <c r="C238"/>
  <c r="C236"/>
  <c r="C235"/>
  <c r="C232"/>
  <c r="C231"/>
  <c r="C230"/>
  <c r="C226"/>
  <c r="C224"/>
  <c r="C223"/>
  <c r="C218"/>
  <c r="C217"/>
  <c r="C216"/>
  <c r="C215"/>
  <c r="C214"/>
  <c r="C211"/>
  <c r="C210"/>
  <c r="C209"/>
  <c r="C208"/>
  <c r="C207"/>
  <c r="C206"/>
  <c r="C205"/>
  <c r="C204"/>
  <c r="C203"/>
  <c r="C201"/>
  <c r="C200"/>
  <c r="C197"/>
  <c r="C19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AB222" i="1" l="1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5"/>
  <c r="AB186"/>
  <c r="AB187"/>
  <c r="AB188"/>
  <c r="AB189"/>
  <c r="AB190"/>
  <c r="AB191"/>
  <c r="AB192"/>
  <c r="AB193"/>
  <c r="C239" i="32"/>
  <c r="C238"/>
  <c r="C237"/>
  <c r="C236"/>
  <c r="C235"/>
  <c r="C232"/>
  <c r="C230"/>
  <c r="C229"/>
  <c r="C228"/>
  <c r="C227"/>
  <c r="C226"/>
  <c r="C225"/>
  <c r="C224"/>
  <c r="C223"/>
  <c r="C222"/>
  <c r="C221"/>
  <c r="C220"/>
  <c r="C219"/>
  <c r="C218"/>
  <c r="C217"/>
  <c r="C216"/>
  <c r="C215"/>
  <c r="C211"/>
  <c r="C210"/>
  <c r="C209"/>
  <c r="C208"/>
  <c r="C207"/>
  <c r="C206"/>
  <c r="C205"/>
  <c r="C204"/>
  <c r="C203"/>
  <c r="C202"/>
  <c r="C201"/>
  <c r="C200"/>
  <c r="C199"/>
  <c r="C198"/>
  <c r="C197"/>
  <c r="C196"/>
  <c r="C214"/>
  <c r="C231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E167" i="3"/>
  <c r="E169"/>
  <c r="E170"/>
  <c r="E173"/>
  <c r="C205" s="1"/>
  <c r="E182"/>
  <c r="E183"/>
  <c r="E184"/>
  <c r="E187"/>
  <c r="E189"/>
  <c r="E191"/>
  <c r="C209" s="1"/>
  <c r="E192"/>
  <c r="E193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AG167" i="1"/>
  <c r="AG169"/>
  <c r="AG170"/>
  <c r="AG173"/>
  <c r="AG182"/>
  <c r="AG183"/>
  <c r="AG184"/>
  <c r="AG187"/>
  <c r="AG189"/>
  <c r="AG191"/>
  <c r="AG192"/>
  <c r="AG193"/>
  <c r="AP222"/>
  <c r="AG222"/>
  <c r="AD222"/>
  <c r="AE222"/>
  <c r="AD167"/>
  <c r="AD168"/>
  <c r="AD169"/>
  <c r="AD170"/>
  <c r="AD171"/>
  <c r="AD172"/>
  <c r="AD173"/>
  <c r="AD174"/>
  <c r="AD175"/>
  <c r="AD176"/>
  <c r="AD177"/>
  <c r="AD178"/>
  <c r="AD179"/>
  <c r="AD180"/>
  <c r="AD181"/>
  <c r="AD182"/>
  <c r="AD183"/>
  <c r="AD184"/>
  <c r="AD185"/>
  <c r="AD186"/>
  <c r="AD187"/>
  <c r="AD188"/>
  <c r="AD189"/>
  <c r="AD190"/>
  <c r="AD191"/>
  <c r="AD192"/>
  <c r="AD193"/>
  <c r="D239" i="51"/>
  <c r="C239"/>
  <c r="D238"/>
  <c r="C238"/>
  <c r="D237"/>
  <c r="C237"/>
  <c r="D236"/>
  <c r="C236"/>
  <c r="D235"/>
  <c r="C235"/>
  <c r="D232"/>
  <c r="C232"/>
  <c r="D231"/>
  <c r="C231"/>
  <c r="D230"/>
  <c r="C230"/>
  <c r="D229"/>
  <c r="C229"/>
  <c r="D228"/>
  <c r="C228"/>
  <c r="D227"/>
  <c r="C227"/>
  <c r="D226"/>
  <c r="C226"/>
  <c r="D225"/>
  <c r="C225"/>
  <c r="D224"/>
  <c r="C224"/>
  <c r="D223"/>
  <c r="C223"/>
  <c r="D222"/>
  <c r="C222"/>
  <c r="D221"/>
  <c r="C221"/>
  <c r="D220"/>
  <c r="C220"/>
  <c r="D219"/>
  <c r="C219"/>
  <c r="D218"/>
  <c r="C218"/>
  <c r="D217"/>
  <c r="C217"/>
  <c r="D216"/>
  <c r="C216"/>
  <c r="D215"/>
  <c r="C215"/>
  <c r="D214"/>
  <c r="C214"/>
  <c r="D211"/>
  <c r="C211"/>
  <c r="D210"/>
  <c r="C210"/>
  <c r="D209"/>
  <c r="C209"/>
  <c r="D208"/>
  <c r="C208"/>
  <c r="D207"/>
  <c r="C207"/>
  <c r="D206"/>
  <c r="C206"/>
  <c r="D205"/>
  <c r="C205"/>
  <c r="D204"/>
  <c r="C204"/>
  <c r="D203"/>
  <c r="C203"/>
  <c r="D202"/>
  <c r="C202"/>
  <c r="D201"/>
  <c r="C201"/>
  <c r="D200"/>
  <c r="C200"/>
  <c r="D199"/>
  <c r="C199"/>
  <c r="D198"/>
  <c r="C198"/>
  <c r="D197"/>
  <c r="C197"/>
  <c r="D196"/>
  <c r="C196"/>
  <c r="E221"/>
  <c r="F221" s="1"/>
  <c r="E167"/>
  <c r="F167" s="1"/>
  <c r="E168"/>
  <c r="F168" s="1"/>
  <c r="E169"/>
  <c r="F169" s="1"/>
  <c r="E170"/>
  <c r="F170" s="1"/>
  <c r="E171"/>
  <c r="F171" s="1"/>
  <c r="E172"/>
  <c r="F172" s="1"/>
  <c r="E173"/>
  <c r="F173" s="1"/>
  <c r="E174"/>
  <c r="F174" s="1"/>
  <c r="E175"/>
  <c r="F175" s="1"/>
  <c r="E176"/>
  <c r="F176" s="1"/>
  <c r="E177"/>
  <c r="F177" s="1"/>
  <c r="E178"/>
  <c r="F178" s="1"/>
  <c r="E179"/>
  <c r="F179" s="1"/>
  <c r="E180"/>
  <c r="F180" s="1"/>
  <c r="E181"/>
  <c r="F181" s="1"/>
  <c r="E182"/>
  <c r="F182" s="1"/>
  <c r="E183"/>
  <c r="F183" s="1"/>
  <c r="E184"/>
  <c r="F184" s="1"/>
  <c r="E185"/>
  <c r="F185" s="1"/>
  <c r="E186"/>
  <c r="F186" s="1"/>
  <c r="E187"/>
  <c r="F187" s="1"/>
  <c r="E188"/>
  <c r="F188" s="1"/>
  <c r="E189"/>
  <c r="F189" s="1"/>
  <c r="E190"/>
  <c r="F190" s="1"/>
  <c r="E191"/>
  <c r="F191" s="1"/>
  <c r="E192"/>
  <c r="F192" s="1"/>
  <c r="E193"/>
  <c r="F193" s="1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AF243" i="1"/>
  <c r="AF222"/>
  <c r="AF167"/>
  <c r="AF168"/>
  <c r="AF169"/>
  <c r="AF170"/>
  <c r="AF171"/>
  <c r="AF172"/>
  <c r="AF173"/>
  <c r="AF174"/>
  <c r="AF175"/>
  <c r="AF176"/>
  <c r="AF177"/>
  <c r="AF178"/>
  <c r="AF179"/>
  <c r="AF180"/>
  <c r="AF181"/>
  <c r="AF182"/>
  <c r="AF183"/>
  <c r="AF184"/>
  <c r="AF185"/>
  <c r="AF186"/>
  <c r="AF187"/>
  <c r="AF188"/>
  <c r="AF189"/>
  <c r="AF190"/>
  <c r="AF191"/>
  <c r="AF192"/>
  <c r="AF193"/>
  <c r="C239" i="37"/>
  <c r="C236"/>
  <c r="C203"/>
  <c r="C200"/>
  <c r="C205"/>
  <c r="C210"/>
  <c r="C218"/>
  <c r="C209"/>
  <c r="C206"/>
  <c r="C238"/>
  <c r="C217"/>
  <c r="C208"/>
  <c r="C235"/>
  <c r="D221"/>
  <c r="C198"/>
  <c r="C223"/>
  <c r="C196"/>
  <c r="C220"/>
  <c r="C199"/>
  <c r="C22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D239" i="36"/>
  <c r="D238"/>
  <c r="D237"/>
  <c r="D236"/>
  <c r="D235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1"/>
  <c r="D210"/>
  <c r="D209"/>
  <c r="D208"/>
  <c r="D207"/>
  <c r="D206"/>
  <c r="D205"/>
  <c r="D204"/>
  <c r="D203"/>
  <c r="D202"/>
  <c r="D201"/>
  <c r="D200"/>
  <c r="D199"/>
  <c r="D198"/>
  <c r="D197"/>
  <c r="D196"/>
  <c r="AE167" i="1"/>
  <c r="AE168"/>
  <c r="AE169"/>
  <c r="AE170"/>
  <c r="AE171"/>
  <c r="AE172"/>
  <c r="AE173"/>
  <c r="AE174"/>
  <c r="AE175"/>
  <c r="AE176"/>
  <c r="AE177"/>
  <c r="AE178"/>
  <c r="AE179"/>
  <c r="AE180"/>
  <c r="AE181"/>
  <c r="AE182"/>
  <c r="AE183"/>
  <c r="AE184"/>
  <c r="AE185"/>
  <c r="AE186"/>
  <c r="AE187"/>
  <c r="AE188"/>
  <c r="AE189"/>
  <c r="AE190"/>
  <c r="AE191"/>
  <c r="AE192"/>
  <c r="AE193"/>
  <c r="C221" i="36"/>
  <c r="C217" i="3" l="1"/>
  <c r="C208"/>
  <c r="C221"/>
  <c r="C199"/>
  <c r="C220"/>
  <c r="C167" i="36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D218" i="10"/>
  <c r="C218"/>
  <c r="D217"/>
  <c r="C217"/>
  <c r="D205"/>
  <c r="C205"/>
  <c r="D206"/>
  <c r="C206"/>
  <c r="D210"/>
  <c r="C210"/>
  <c r="D208"/>
  <c r="C208"/>
  <c r="D209"/>
  <c r="C209"/>
  <c r="E221" i="12"/>
  <c r="D220" i="10" l="1"/>
  <c r="C220"/>
  <c r="D199"/>
  <c r="C199"/>
  <c r="D223"/>
  <c r="C223"/>
  <c r="D196"/>
  <c r="C196"/>
  <c r="D221"/>
  <c r="C221"/>
  <c r="D198"/>
  <c r="C198"/>
  <c r="D226"/>
  <c r="C226"/>
  <c r="D200"/>
  <c r="C200"/>
  <c r="E167"/>
  <c r="F167" i="1" s="1"/>
  <c r="L167" s="1"/>
  <c r="AR167" s="1"/>
  <c r="E168" i="10"/>
  <c r="F168" i="1" s="1"/>
  <c r="E169" i="10"/>
  <c r="F169" i="1" s="1"/>
  <c r="L169" s="1"/>
  <c r="AR169" s="1"/>
  <c r="E170" i="10"/>
  <c r="F170" i="1" s="1"/>
  <c r="L170" s="1"/>
  <c r="AR170" s="1"/>
  <c r="E171" i="10"/>
  <c r="F171" i="1" s="1"/>
  <c r="E172" i="10"/>
  <c r="F172" i="1" s="1"/>
  <c r="E173" i="10"/>
  <c r="F173" i="1" s="1"/>
  <c r="L173" s="1"/>
  <c r="AR173" s="1"/>
  <c r="E174" i="10"/>
  <c r="F174" i="1" s="1"/>
  <c r="E175" i="10"/>
  <c r="F175" i="1" s="1"/>
  <c r="E176" i="10"/>
  <c r="F176" i="1" s="1"/>
  <c r="E177" i="10"/>
  <c r="F177" i="1" s="1"/>
  <c r="E178" i="10"/>
  <c r="F178" i="1" s="1"/>
  <c r="E179" i="10"/>
  <c r="F179" i="1" s="1"/>
  <c r="E180" i="10"/>
  <c r="F180" i="1" s="1"/>
  <c r="E181" i="10"/>
  <c r="F181" i="1" s="1"/>
  <c r="E182" i="10"/>
  <c r="F182" i="1" s="1"/>
  <c r="L182" s="1"/>
  <c r="AR182" s="1"/>
  <c r="E183" i="10"/>
  <c r="F183" i="1" s="1"/>
  <c r="L183" s="1"/>
  <c r="AR183" s="1"/>
  <c r="E184" i="10"/>
  <c r="F184" i="1" s="1"/>
  <c r="L184" s="1"/>
  <c r="AR184" s="1"/>
  <c r="E185" i="10"/>
  <c r="F185" i="1" s="1"/>
  <c r="E186" i="10"/>
  <c r="F186" i="1" s="1"/>
  <c r="E187" i="10"/>
  <c r="F187" i="1" s="1"/>
  <c r="L187" s="1"/>
  <c r="AR187" s="1"/>
  <c r="E188" i="10"/>
  <c r="F188" i="1" s="1"/>
  <c r="E189" i="10"/>
  <c r="F189" i="1" s="1"/>
  <c r="L189" s="1"/>
  <c r="AR189" s="1"/>
  <c r="E190" i="10"/>
  <c r="F190" i="1" s="1"/>
  <c r="E191" i="10"/>
  <c r="F191" i="1" s="1"/>
  <c r="L191" s="1"/>
  <c r="AR191" s="1"/>
  <c r="E192" i="10"/>
  <c r="F192" i="1" s="1"/>
  <c r="L192" s="1"/>
  <c r="AR192" s="1"/>
  <c r="E193" i="10"/>
  <c r="F193" i="1" s="1"/>
  <c r="L193" s="1"/>
  <c r="AR193" s="1"/>
  <c r="C225" i="36"/>
  <c r="C237"/>
  <c r="AA238" i="1"/>
  <c r="AA226"/>
  <c r="E221" i="10" l="1"/>
  <c r="F222" i="1" s="1"/>
  <c r="L222" s="1"/>
  <c r="AR222" s="1"/>
  <c r="Z238"/>
  <c r="Z226"/>
  <c r="X186"/>
  <c r="E225" i="26" l="1"/>
  <c r="X226" i="1" s="1"/>
  <c r="E237" i="26"/>
  <c r="X238" i="1" s="1"/>
  <c r="E225" i="27"/>
  <c r="Y226" i="1" s="1"/>
  <c r="E237" i="27"/>
  <c r="Y238" i="1" s="1"/>
  <c r="O238"/>
  <c r="E237" i="16"/>
  <c r="N238" i="1" s="1"/>
  <c r="E225" i="16"/>
  <c r="N226" i="1" s="1"/>
  <c r="O226" l="1"/>
  <c r="AB238" l="1"/>
  <c r="AB226"/>
  <c r="AB227"/>
  <c r="AN238" l="1"/>
  <c r="AO238"/>
  <c r="AN226"/>
  <c r="AO226"/>
  <c r="E237" i="42"/>
  <c r="AM238" i="1" s="1"/>
  <c r="AP176"/>
  <c r="AP177"/>
  <c r="AP178"/>
  <c r="AP179"/>
  <c r="AP180"/>
  <c r="AP181"/>
  <c r="AP185"/>
  <c r="AP186"/>
  <c r="AP188"/>
  <c r="AP190"/>
  <c r="E225" i="11"/>
  <c r="AL226" i="1" s="1"/>
  <c r="E237" i="11"/>
  <c r="AL238" i="1" s="1"/>
  <c r="AK238"/>
  <c r="AK226"/>
  <c r="E237" i="24"/>
  <c r="V238" i="1" s="1"/>
  <c r="F237" i="24"/>
  <c r="E225"/>
  <c r="V226" i="1" s="1"/>
  <c r="F225" i="24"/>
  <c r="E225" i="42" l="1"/>
  <c r="AM226" i="1" s="1"/>
  <c r="AP226" s="1"/>
  <c r="AP238"/>
  <c r="C237" i="37" l="1"/>
  <c r="D237" s="1"/>
  <c r="AF238" i="1" s="1"/>
  <c r="C232" i="37"/>
  <c r="C231"/>
  <c r="C230"/>
  <c r="C229"/>
  <c r="C228"/>
  <c r="C227"/>
  <c r="C225"/>
  <c r="D225" s="1"/>
  <c r="AF226" i="1" s="1"/>
  <c r="C224" i="37"/>
  <c r="C222"/>
  <c r="C219"/>
  <c r="C216"/>
  <c r="C215"/>
  <c r="C214"/>
  <c r="C211"/>
  <c r="C207"/>
  <c r="C204"/>
  <c r="C202"/>
  <c r="C201"/>
  <c r="C197"/>
  <c r="AE238" i="1" l="1"/>
  <c r="AE226"/>
  <c r="T238" l="1"/>
  <c r="AC238"/>
  <c r="E237" i="51"/>
  <c r="F237" s="1"/>
  <c r="AD238" i="1" s="1"/>
  <c r="E225" i="51"/>
  <c r="F225" s="1"/>
  <c r="AD226" i="1" s="1"/>
  <c r="AC226"/>
  <c r="T226"/>
  <c r="S238"/>
  <c r="S226"/>
  <c r="S227"/>
  <c r="E176" i="3"/>
  <c r="E177"/>
  <c r="E178"/>
  <c r="E179"/>
  <c r="E180"/>
  <c r="E181"/>
  <c r="C224" s="1"/>
  <c r="E185"/>
  <c r="E186"/>
  <c r="E188"/>
  <c r="C211" s="1"/>
  <c r="E190"/>
  <c r="C210" l="1"/>
  <c r="C226"/>
  <c r="C228"/>
  <c r="C198"/>
  <c r="C237"/>
  <c r="C225"/>
  <c r="R238" i="1"/>
  <c r="R226"/>
  <c r="Q238"/>
  <c r="Q226"/>
  <c r="AG180" l="1"/>
  <c r="AG188"/>
  <c r="AG177"/>
  <c r="AG179"/>
  <c r="AG186"/>
  <c r="AG178" l="1"/>
  <c r="AG176"/>
  <c r="E237" i="5"/>
  <c r="P238" i="1" s="1"/>
  <c r="AG238" s="1"/>
  <c r="E225" i="5"/>
  <c r="P226" i="1" s="1"/>
  <c r="AG226" s="1"/>
  <c r="AG181"/>
  <c r="AG190"/>
  <c r="AG185"/>
  <c r="E237" i="49" l="1"/>
  <c r="J238" i="1" s="1"/>
  <c r="E225" i="49"/>
  <c r="J226" i="1" s="1"/>
  <c r="E176" i="44"/>
  <c r="E177"/>
  <c r="E178"/>
  <c r="E179"/>
  <c r="E180"/>
  <c r="E181"/>
  <c r="E185"/>
  <c r="E186"/>
  <c r="E188"/>
  <c r="E190"/>
  <c r="D225" i="10"/>
  <c r="C225"/>
  <c r="L176" i="1"/>
  <c r="AR176" s="1"/>
  <c r="L177"/>
  <c r="AR177" s="1"/>
  <c r="L178"/>
  <c r="AR178" s="1"/>
  <c r="L179"/>
  <c r="AR179" s="1"/>
  <c r="L180"/>
  <c r="AR180" s="1"/>
  <c r="L181"/>
  <c r="AR181" s="1"/>
  <c r="L185"/>
  <c r="AR185" s="1"/>
  <c r="L186"/>
  <c r="AR186" s="1"/>
  <c r="L188"/>
  <c r="AR188" s="1"/>
  <c r="L190"/>
  <c r="AR190" s="1"/>
  <c r="E225" i="12" l="1"/>
  <c r="G226" i="1" s="1"/>
  <c r="E237" i="12"/>
  <c r="G238" i="1" s="1"/>
  <c r="E225" i="52"/>
  <c r="H226" i="1" s="1"/>
  <c r="E237" i="52"/>
  <c r="H238" i="1" s="1"/>
  <c r="E237" i="44"/>
  <c r="K238" i="1" s="1"/>
  <c r="E225" i="43"/>
  <c r="I226" i="1" s="1"/>
  <c r="E237" i="43"/>
  <c r="I238" i="1" s="1"/>
  <c r="F238"/>
  <c r="E225" i="10"/>
  <c r="F226" i="1" s="1"/>
  <c r="E225" i="44"/>
  <c r="K226" i="1" s="1"/>
  <c r="AB198"/>
  <c r="AB199"/>
  <c r="AB200"/>
  <c r="AB201"/>
  <c r="AB202"/>
  <c r="AB203"/>
  <c r="AB204"/>
  <c r="AB205"/>
  <c r="AB206"/>
  <c r="AB207"/>
  <c r="AB208"/>
  <c r="AB209"/>
  <c r="AB210"/>
  <c r="AB211"/>
  <c r="AB212"/>
  <c r="L238" l="1"/>
  <c r="AR238" s="1"/>
  <c r="L226"/>
  <c r="AR226" s="1"/>
  <c r="E211" i="24" l="1"/>
  <c r="V212" i="1" s="1"/>
  <c r="F205" i="24"/>
  <c r="F204"/>
  <c r="E202"/>
  <c r="V203" i="1" s="1"/>
  <c r="E201" i="24"/>
  <c r="V202" i="1" s="1"/>
  <c r="E199" i="24"/>
  <c r="V200" i="1" s="1"/>
  <c r="E198" i="24"/>
  <c r="V199" i="1" s="1"/>
  <c r="E197" i="24"/>
  <c r="V198" i="1" s="1"/>
  <c r="F202" i="24"/>
  <c r="E204"/>
  <c r="V205" i="1" s="1"/>
  <c r="E205" i="24"/>
  <c r="V206" i="1" s="1"/>
  <c r="E207" i="24"/>
  <c r="V208" i="1" s="1"/>
  <c r="F207" i="24"/>
  <c r="E208"/>
  <c r="V209" i="1" s="1"/>
  <c r="F208" i="24"/>
  <c r="E209"/>
  <c r="V210" i="1" s="1"/>
  <c r="F209" i="24"/>
  <c r="E210"/>
  <c r="V211" i="1" s="1"/>
  <c r="F210" i="24"/>
  <c r="AA198" i="1"/>
  <c r="AA199"/>
  <c r="AA200"/>
  <c r="AA201"/>
  <c r="AA202"/>
  <c r="AA203"/>
  <c r="AA204"/>
  <c r="AA205"/>
  <c r="AA206"/>
  <c r="AA207"/>
  <c r="AA208"/>
  <c r="AA209"/>
  <c r="AA210"/>
  <c r="AA211"/>
  <c r="AA212"/>
  <c r="F211" i="24" l="1"/>
  <c r="E200"/>
  <c r="V201" i="1" s="1"/>
  <c r="F200" i="24"/>
  <c r="F206"/>
  <c r="E206"/>
  <c r="V207" i="1" s="1"/>
  <c r="E203" i="24"/>
  <c r="V204" i="1" s="1"/>
  <c r="F198" i="24"/>
  <c r="F203"/>
  <c r="F201"/>
  <c r="F199"/>
  <c r="F197"/>
  <c r="Z198" i="1"/>
  <c r="Z199"/>
  <c r="Z200"/>
  <c r="Z201"/>
  <c r="Z202"/>
  <c r="Z203"/>
  <c r="Z204"/>
  <c r="Z205"/>
  <c r="Z206"/>
  <c r="Z207"/>
  <c r="Z208"/>
  <c r="Z209"/>
  <c r="Z210"/>
  <c r="Z211"/>
  <c r="Z212"/>
  <c r="E209" i="26" l="1"/>
  <c r="X210" i="1" s="1"/>
  <c r="E207" i="26"/>
  <c r="X208" i="1" s="1"/>
  <c r="E204" i="26"/>
  <c r="X205" i="1" s="1"/>
  <c r="E201" i="26"/>
  <c r="X202" i="1" s="1"/>
  <c r="E197" i="26"/>
  <c r="X198" i="1" s="1"/>
  <c r="E199" i="26"/>
  <c r="X200" i="1" s="1"/>
  <c r="E202" i="26"/>
  <c r="X203" i="1" s="1"/>
  <c r="E205" i="26"/>
  <c r="X206" i="1" s="1"/>
  <c r="E208" i="26"/>
  <c r="X209" i="1" s="1"/>
  <c r="E210" i="26"/>
  <c r="X211" i="1" s="1"/>
  <c r="X171"/>
  <c r="E211" i="16"/>
  <c r="N212" i="1" s="1"/>
  <c r="E210" i="16"/>
  <c r="N211" i="1" s="1"/>
  <c r="E209" i="16"/>
  <c r="N210" i="1" s="1"/>
  <c r="E208" i="16"/>
  <c r="N209" i="1" s="1"/>
  <c r="E207" i="16"/>
  <c r="N208" i="1" s="1"/>
  <c r="E206" i="16"/>
  <c r="N207" i="1" s="1"/>
  <c r="E205" i="16"/>
  <c r="N206" i="1" s="1"/>
  <c r="E204" i="16"/>
  <c r="N205" i="1" s="1"/>
  <c r="E203" i="16"/>
  <c r="N204" i="1" s="1"/>
  <c r="E202" i="16"/>
  <c r="N203" i="1" s="1"/>
  <c r="E201" i="16"/>
  <c r="N202" i="1" s="1"/>
  <c r="E200" i="16"/>
  <c r="N201" i="1" s="1"/>
  <c r="E199" i="16"/>
  <c r="N200" i="1" s="1"/>
  <c r="E198" i="16"/>
  <c r="N199" i="1" s="1"/>
  <c r="E197" i="16"/>
  <c r="N198" i="1" s="1"/>
  <c r="E198" i="26" l="1"/>
  <c r="X199" i="1" s="1"/>
  <c r="E203" i="26"/>
  <c r="X204" i="1" s="1"/>
  <c r="E211" i="26"/>
  <c r="X212" i="1" s="1"/>
  <c r="E200" i="26"/>
  <c r="X201" i="1" s="1"/>
  <c r="E206" i="26"/>
  <c r="X207" i="1" s="1"/>
  <c r="D197" i="37" l="1"/>
  <c r="AF198" i="1" s="1"/>
  <c r="D198" i="37"/>
  <c r="AF199" i="1" s="1"/>
  <c r="D199" i="37"/>
  <c r="AF200" i="1" s="1"/>
  <c r="D200" i="37"/>
  <c r="AF201" i="1" s="1"/>
  <c r="D201" i="37"/>
  <c r="AF202" i="1" s="1"/>
  <c r="D202" i="37"/>
  <c r="AF203" i="1" s="1"/>
  <c r="D203" i="37"/>
  <c r="AF204" i="1" s="1"/>
  <c r="D204" i="37"/>
  <c r="AF205" i="1" s="1"/>
  <c r="D205" i="37"/>
  <c r="AF206" i="1" s="1"/>
  <c r="D206" i="37"/>
  <c r="AF207" i="1" s="1"/>
  <c r="D207" i="37"/>
  <c r="AF208" i="1" s="1"/>
  <c r="D208" i="37"/>
  <c r="AF209" i="1" s="1"/>
  <c r="D209" i="37"/>
  <c r="AF210" i="1" s="1"/>
  <c r="D210" i="37"/>
  <c r="AF211" i="1" s="1"/>
  <c r="D211" i="37"/>
  <c r="AF212" i="1" s="1"/>
  <c r="C197" i="36"/>
  <c r="AE198" i="1" s="1"/>
  <c r="C198" i="36"/>
  <c r="AE199" i="1" s="1"/>
  <c r="C199" i="36"/>
  <c r="AE200" i="1" s="1"/>
  <c r="C200" i="36"/>
  <c r="AE201" i="1" s="1"/>
  <c r="C201" i="36"/>
  <c r="AE202" i="1" s="1"/>
  <c r="C202" i="36"/>
  <c r="AE203" i="1" s="1"/>
  <c r="C203" i="36"/>
  <c r="AE204" i="1" s="1"/>
  <c r="C204" i="36"/>
  <c r="AE205" i="1" s="1"/>
  <c r="C205" i="36"/>
  <c r="AE206" i="1" s="1"/>
  <c r="C206" i="36"/>
  <c r="AE207" i="1" s="1"/>
  <c r="C207" i="36"/>
  <c r="AE208" i="1" s="1"/>
  <c r="C208" i="36"/>
  <c r="AE209" i="1" s="1"/>
  <c r="C209" i="36"/>
  <c r="AE210" i="1" s="1"/>
  <c r="C210" i="36"/>
  <c r="AE211" i="1" s="1"/>
  <c r="C211" i="36"/>
  <c r="AE212" i="1" s="1"/>
  <c r="E211" i="51"/>
  <c r="F211" s="1"/>
  <c r="AD212" i="1" s="1"/>
  <c r="E210" i="51"/>
  <c r="F210" s="1"/>
  <c r="AD211" i="1" s="1"/>
  <c r="E209" i="51"/>
  <c r="F209" s="1"/>
  <c r="AD210" i="1" s="1"/>
  <c r="E208" i="51"/>
  <c r="F208" s="1"/>
  <c r="AD209" i="1" s="1"/>
  <c r="E207" i="51"/>
  <c r="F207" s="1"/>
  <c r="AD208" i="1" s="1"/>
  <c r="E206" i="51"/>
  <c r="F206" s="1"/>
  <c r="AD207" i="1" s="1"/>
  <c r="E205" i="51"/>
  <c r="F205" s="1"/>
  <c r="AD206" i="1" s="1"/>
  <c r="E204" i="51"/>
  <c r="F204" s="1"/>
  <c r="AD205" i="1" s="1"/>
  <c r="E203" i="51"/>
  <c r="F203" s="1"/>
  <c r="AD204" i="1" s="1"/>
  <c r="E202" i="51"/>
  <c r="F202" s="1"/>
  <c r="AD203" i="1" s="1"/>
  <c r="E201" i="51"/>
  <c r="F201" s="1"/>
  <c r="AD202" i="1" s="1"/>
  <c r="E200" i="51"/>
  <c r="F200" s="1"/>
  <c r="AD201" i="1" s="1"/>
  <c r="E199" i="51"/>
  <c r="F199" s="1"/>
  <c r="AD200" i="1" s="1"/>
  <c r="E198" i="51"/>
  <c r="F198" s="1"/>
  <c r="AD199" i="1" s="1"/>
  <c r="E197" i="51"/>
  <c r="F197" s="1"/>
  <c r="AD198" i="1" s="1"/>
  <c r="O198"/>
  <c r="O199"/>
  <c r="O200"/>
  <c r="O201"/>
  <c r="O203"/>
  <c r="O204"/>
  <c r="O205"/>
  <c r="O206"/>
  <c r="O207"/>
  <c r="O208"/>
  <c r="O209"/>
  <c r="O211"/>
  <c r="O212"/>
  <c r="O210"/>
  <c r="O202"/>
  <c r="E171" i="3" l="1"/>
  <c r="E172"/>
  <c r="E174"/>
  <c r="E175"/>
  <c r="C219" l="1"/>
  <c r="C200"/>
  <c r="C203"/>
  <c r="C239"/>
  <c r="C218"/>
  <c r="C238"/>
  <c r="C206"/>
  <c r="AK200" i="1"/>
  <c r="AK207"/>
  <c r="AK198"/>
  <c r="AK199"/>
  <c r="AK201"/>
  <c r="AK202"/>
  <c r="AK203"/>
  <c r="AK204"/>
  <c r="AK205"/>
  <c r="AK206"/>
  <c r="AK208"/>
  <c r="AK209"/>
  <c r="AK210"/>
  <c r="AK211"/>
  <c r="AK212"/>
  <c r="AP171"/>
  <c r="AP172"/>
  <c r="AP174"/>
  <c r="AP175"/>
  <c r="AN198"/>
  <c r="AO198"/>
  <c r="AN199"/>
  <c r="AO199"/>
  <c r="AN200"/>
  <c r="AO200"/>
  <c r="AN201"/>
  <c r="AO201"/>
  <c r="AN202"/>
  <c r="AO202"/>
  <c r="AN203"/>
  <c r="AO203"/>
  <c r="AN204"/>
  <c r="AO204"/>
  <c r="AN205"/>
  <c r="AO205"/>
  <c r="AN206"/>
  <c r="AO206"/>
  <c r="AN207"/>
  <c r="AO207"/>
  <c r="AN208"/>
  <c r="AO208"/>
  <c r="AN209"/>
  <c r="AO209"/>
  <c r="AN210"/>
  <c r="AO210"/>
  <c r="AN211"/>
  <c r="AO211"/>
  <c r="AN212"/>
  <c r="AO212"/>
  <c r="E198" i="42" l="1"/>
  <c r="AM199" i="1" s="1"/>
  <c r="E200" i="42"/>
  <c r="AM201" i="1" s="1"/>
  <c r="E202" i="42"/>
  <c r="AM203" i="1" s="1"/>
  <c r="E204" i="42"/>
  <c r="AM205" i="1" s="1"/>
  <c r="E206" i="42"/>
  <c r="AM207" i="1" s="1"/>
  <c r="E208" i="42"/>
  <c r="AM209" i="1" s="1"/>
  <c r="E210" i="42"/>
  <c r="AM211" i="1" s="1"/>
  <c r="E199" i="11"/>
  <c r="AL200" i="1" s="1"/>
  <c r="E201" i="11"/>
  <c r="AL202" i="1" s="1"/>
  <c r="E203" i="11"/>
  <c r="AL204" i="1" s="1"/>
  <c r="E205" i="11"/>
  <c r="AL206" i="1" s="1"/>
  <c r="E207" i="11"/>
  <c r="AL208" i="1" s="1"/>
  <c r="E209" i="11"/>
  <c r="AL210" i="1" s="1"/>
  <c r="E211" i="11"/>
  <c r="AL212" i="1" s="1"/>
  <c r="E222" i="12"/>
  <c r="E197" i="42"/>
  <c r="AM198" i="1" s="1"/>
  <c r="E199" i="42"/>
  <c r="AM200" i="1" s="1"/>
  <c r="E201" i="42"/>
  <c r="AM202" i="1" s="1"/>
  <c r="E203" i="42"/>
  <c r="AM204" i="1" s="1"/>
  <c r="E205" i="42"/>
  <c r="AM206" i="1" s="1"/>
  <c r="E207" i="42"/>
  <c r="AM208" i="1" s="1"/>
  <c r="E209" i="42"/>
  <c r="AM210" i="1" s="1"/>
  <c r="E211" i="42"/>
  <c r="AM212" i="1" s="1"/>
  <c r="E197" i="11"/>
  <c r="AL198" i="1" s="1"/>
  <c r="AP198" s="1"/>
  <c r="E198" i="11"/>
  <c r="AL199" i="1" s="1"/>
  <c r="E200" i="11"/>
  <c r="AL201" i="1" s="1"/>
  <c r="E202" i="11"/>
  <c r="AL203" i="1" s="1"/>
  <c r="E204" i="11"/>
  <c r="AL205" i="1" s="1"/>
  <c r="E206" i="11"/>
  <c r="AL207" i="1" s="1"/>
  <c r="E208" i="11"/>
  <c r="AL209" i="1" s="1"/>
  <c r="E210" i="11"/>
  <c r="AL211" i="1" s="1"/>
  <c r="E171" i="44"/>
  <c r="E172"/>
  <c r="E174"/>
  <c r="E175"/>
  <c r="E197" i="49"/>
  <c r="J198" i="1" s="1"/>
  <c r="E198" i="49"/>
  <c r="J199" i="1" s="1"/>
  <c r="E199" i="49"/>
  <c r="J200" i="1" s="1"/>
  <c r="E200" i="49"/>
  <c r="J201" i="1" s="1"/>
  <c r="E201" i="49"/>
  <c r="J202" i="1" s="1"/>
  <c r="E202" i="49"/>
  <c r="J203" i="1" s="1"/>
  <c r="E203" i="49"/>
  <c r="J204" i="1" s="1"/>
  <c r="E204" i="49"/>
  <c r="J205" i="1" s="1"/>
  <c r="E205" i="49"/>
  <c r="J206" i="1" s="1"/>
  <c r="E206" i="49"/>
  <c r="J207" i="1" s="1"/>
  <c r="E207" i="49"/>
  <c r="J208" i="1" s="1"/>
  <c r="E208" i="49"/>
  <c r="J209" i="1" s="1"/>
  <c r="E209" i="49"/>
  <c r="J210" i="1" s="1"/>
  <c r="E210" i="49"/>
  <c r="J211" i="1" s="1"/>
  <c r="E211" i="49"/>
  <c r="J212" i="1" s="1"/>
  <c r="E210" i="52"/>
  <c r="H211" i="1" s="1"/>
  <c r="E208" i="52"/>
  <c r="H209" i="1" s="1"/>
  <c r="E206" i="52"/>
  <c r="H207" i="1" s="1"/>
  <c r="E204" i="52"/>
  <c r="H205" i="1" s="1"/>
  <c r="E201" i="52"/>
  <c r="H202" i="1" s="1"/>
  <c r="E197" i="52"/>
  <c r="H198" i="1" s="1"/>
  <c r="E199" i="52"/>
  <c r="H200" i="1" s="1"/>
  <c r="E203" i="52"/>
  <c r="H204" i="1" s="1"/>
  <c r="E205" i="52"/>
  <c r="H206" i="1" s="1"/>
  <c r="E207" i="52"/>
  <c r="H208" i="1" s="1"/>
  <c r="E209" i="52"/>
  <c r="H210" i="1" s="1"/>
  <c r="E211" i="52"/>
  <c r="H212" i="1" s="1"/>
  <c r="E208" i="12"/>
  <c r="G209" i="1" s="1"/>
  <c r="E201" i="12"/>
  <c r="G202" i="1" s="1"/>
  <c r="E210" i="12"/>
  <c r="G211" i="1" s="1"/>
  <c r="D197" i="10"/>
  <c r="D201"/>
  <c r="D202"/>
  <c r="D203"/>
  <c r="D204"/>
  <c r="D207"/>
  <c r="D211"/>
  <c r="D214"/>
  <c r="D215"/>
  <c r="D216"/>
  <c r="D219"/>
  <c r="D222"/>
  <c r="D224"/>
  <c r="D227"/>
  <c r="D228"/>
  <c r="D229"/>
  <c r="D230"/>
  <c r="D231"/>
  <c r="D232"/>
  <c r="C224"/>
  <c r="C202"/>
  <c r="C211"/>
  <c r="C201"/>
  <c r="C197"/>
  <c r="C207"/>
  <c r="C204"/>
  <c r="C203"/>
  <c r="L174" i="1"/>
  <c r="E202" i="10" l="1"/>
  <c r="F203" i="1" s="1"/>
  <c r="E238" i="12"/>
  <c r="AP211" i="1"/>
  <c r="AP203"/>
  <c r="L175"/>
  <c r="L172"/>
  <c r="L171"/>
  <c r="E199" i="12"/>
  <c r="G200" i="1" s="1"/>
  <c r="E207" i="12"/>
  <c r="G208" i="1" s="1"/>
  <c r="E209" i="12"/>
  <c r="G210" i="1" s="1"/>
  <c r="E211" i="12"/>
  <c r="G212" i="1" s="1"/>
  <c r="E202" i="12"/>
  <c r="G203" i="1" s="1"/>
  <c r="E198" i="52"/>
  <c r="H199" i="1" s="1"/>
  <c r="E200" i="52"/>
  <c r="H201" i="1" s="1"/>
  <c r="E202" i="52"/>
  <c r="H203" i="1" s="1"/>
  <c r="E197" i="43"/>
  <c r="I198" i="1" s="1"/>
  <c r="E198" i="43"/>
  <c r="I199" i="1" s="1"/>
  <c r="E199" i="43"/>
  <c r="I200" i="1" s="1"/>
  <c r="E200" i="43"/>
  <c r="I201" i="1" s="1"/>
  <c r="E201" i="43"/>
  <c r="I202" i="1" s="1"/>
  <c r="E202" i="43"/>
  <c r="I203" i="1" s="1"/>
  <c r="E203" i="43"/>
  <c r="I204" i="1" s="1"/>
  <c r="E204" i="43"/>
  <c r="I205" i="1" s="1"/>
  <c r="E205" i="43"/>
  <c r="I206" i="1" s="1"/>
  <c r="E206" i="43"/>
  <c r="I207" i="1" s="1"/>
  <c r="E207" i="43"/>
  <c r="I208" i="1" s="1"/>
  <c r="E208" i="43"/>
  <c r="I209" i="1" s="1"/>
  <c r="E209" i="43"/>
  <c r="I210" i="1" s="1"/>
  <c r="E210" i="43"/>
  <c r="I211" i="1" s="1"/>
  <c r="E211" i="43"/>
  <c r="I212" i="1" s="1"/>
  <c r="E197" i="10"/>
  <c r="F198" i="1" s="1"/>
  <c r="E210" i="10"/>
  <c r="F211" i="1" s="1"/>
  <c r="AA156"/>
  <c r="AA157"/>
  <c r="AA158"/>
  <c r="AA159"/>
  <c r="AA160"/>
  <c r="AA161"/>
  <c r="AA162"/>
  <c r="AA163"/>
  <c r="AA164"/>
  <c r="AA165"/>
  <c r="AA166"/>
  <c r="V156" i="45"/>
  <c r="V157"/>
  <c r="V158"/>
  <c r="V159"/>
  <c r="V160"/>
  <c r="V161"/>
  <c r="V162"/>
  <c r="V163"/>
  <c r="V164"/>
  <c r="V165"/>
  <c r="V166"/>
  <c r="Z156" i="1"/>
  <c r="Z157"/>
  <c r="Z158"/>
  <c r="Z159"/>
  <c r="Z160"/>
  <c r="Z161"/>
  <c r="Z162"/>
  <c r="Z163"/>
  <c r="Z164"/>
  <c r="Z165"/>
  <c r="Z166"/>
  <c r="D156" i="50"/>
  <c r="D157"/>
  <c r="D158"/>
  <c r="D159"/>
  <c r="D160"/>
  <c r="D161"/>
  <c r="D162"/>
  <c r="D163"/>
  <c r="D164"/>
  <c r="D165"/>
  <c r="D166"/>
  <c r="F156" i="27"/>
  <c r="F157"/>
  <c r="F158"/>
  <c r="F159"/>
  <c r="F160"/>
  <c r="F161"/>
  <c r="F162"/>
  <c r="F163"/>
  <c r="F164"/>
  <c r="F165"/>
  <c r="F166"/>
  <c r="C156"/>
  <c r="C157"/>
  <c r="E157" s="1"/>
  <c r="Y157" i="1" s="1"/>
  <c r="C158" i="27"/>
  <c r="E158" s="1"/>
  <c r="Y158" i="1" s="1"/>
  <c r="C159" i="27"/>
  <c r="E159" s="1"/>
  <c r="Y159" i="1" s="1"/>
  <c r="C160" i="27"/>
  <c r="E160" s="1"/>
  <c r="Y160" i="1" s="1"/>
  <c r="C161" i="27"/>
  <c r="E161" s="1"/>
  <c r="Y161" i="1" s="1"/>
  <c r="C162" i="27"/>
  <c r="E162" s="1"/>
  <c r="Y162" i="1" s="1"/>
  <c r="C163" i="27"/>
  <c r="E163" s="1"/>
  <c r="Y163" i="1" s="1"/>
  <c r="C164" i="27"/>
  <c r="E164" s="1"/>
  <c r="Y164" i="1" s="1"/>
  <c r="C165" i="27"/>
  <c r="E165" s="1"/>
  <c r="Y165" i="1" s="1"/>
  <c r="C166" i="27"/>
  <c r="E166" s="1"/>
  <c r="Y166" i="1" s="1"/>
  <c r="E156" i="26"/>
  <c r="X156" i="1" s="1"/>
  <c r="F156" i="26"/>
  <c r="E157"/>
  <c r="X157" i="1" s="1"/>
  <c r="F157" i="26"/>
  <c r="E158"/>
  <c r="X158" i="1" s="1"/>
  <c r="F158" i="26"/>
  <c r="E159"/>
  <c r="X159" i="1" s="1"/>
  <c r="F159" i="26"/>
  <c r="E160"/>
  <c r="X160" i="1" s="1"/>
  <c r="F160" i="26"/>
  <c r="E161"/>
  <c r="X161" i="1" s="1"/>
  <c r="F161" i="26"/>
  <c r="E162"/>
  <c r="X162" i="1" s="1"/>
  <c r="F162" i="26"/>
  <c r="E163"/>
  <c r="X163" i="1" s="1"/>
  <c r="F163" i="26"/>
  <c r="E164"/>
  <c r="X164" i="1" s="1"/>
  <c r="F164" i="26"/>
  <c r="E165"/>
  <c r="X165" i="1" s="1"/>
  <c r="F165" i="26"/>
  <c r="E166"/>
  <c r="X166" i="1" s="1"/>
  <c r="F166" i="26"/>
  <c r="E156" i="16"/>
  <c r="N156" i="1" s="1"/>
  <c r="F156" i="16"/>
  <c r="E157"/>
  <c r="N157" i="1" s="1"/>
  <c r="F157" i="16"/>
  <c r="E158"/>
  <c r="N158" i="1" s="1"/>
  <c r="F158" i="16"/>
  <c r="E159"/>
  <c r="N159" i="1" s="1"/>
  <c r="F159" i="16"/>
  <c r="E160"/>
  <c r="N160" i="1" s="1"/>
  <c r="F160" i="16"/>
  <c r="E161"/>
  <c r="N161" i="1" s="1"/>
  <c r="F161" i="16"/>
  <c r="E162"/>
  <c r="N162" i="1" s="1"/>
  <c r="F162" i="16"/>
  <c r="E163"/>
  <c r="N163" i="1" s="1"/>
  <c r="F163" i="16"/>
  <c r="E164"/>
  <c r="N164" i="1" s="1"/>
  <c r="F164" i="16"/>
  <c r="E165"/>
  <c r="N165" i="1" s="1"/>
  <c r="F165" i="16"/>
  <c r="E166"/>
  <c r="N166" i="1" s="1"/>
  <c r="F166" i="16"/>
  <c r="AG172" i="1" l="1"/>
  <c r="AR172" s="1"/>
  <c r="E156" i="27"/>
  <c r="Y156" i="1" s="1"/>
  <c r="E156" i="51"/>
  <c r="F156" s="1"/>
  <c r="AD156" i="1" s="1"/>
  <c r="G156" i="51"/>
  <c r="E157"/>
  <c r="F157" s="1"/>
  <c r="AD157" i="1" s="1"/>
  <c r="G157" i="51"/>
  <c r="E158"/>
  <c r="F158" s="1"/>
  <c r="AD158" i="1" s="1"/>
  <c r="G158" i="51"/>
  <c r="E159"/>
  <c r="F159" s="1"/>
  <c r="AD159" i="1" s="1"/>
  <c r="G159" i="51"/>
  <c r="E160"/>
  <c r="F160" s="1"/>
  <c r="AD160" i="1" s="1"/>
  <c r="G160" i="51"/>
  <c r="E161"/>
  <c r="F161" s="1"/>
  <c r="AD161" i="1" s="1"/>
  <c r="G161" i="51"/>
  <c r="E162"/>
  <c r="F162" s="1"/>
  <c r="AD162" i="1" s="1"/>
  <c r="G162" i="51"/>
  <c r="E163"/>
  <c r="F163" s="1"/>
  <c r="AD163" i="1" s="1"/>
  <c r="G163" i="51"/>
  <c r="E164"/>
  <c r="F164" s="1"/>
  <c r="AD164" i="1" s="1"/>
  <c r="G164" i="51"/>
  <c r="E165"/>
  <c r="F165" s="1"/>
  <c r="AD165" i="1" s="1"/>
  <c r="G165" i="51"/>
  <c r="E166"/>
  <c r="F166" s="1"/>
  <c r="AD166" i="1" s="1"/>
  <c r="G166" i="51"/>
  <c r="AG175" i="1" l="1"/>
  <c r="AR175" s="1"/>
  <c r="AG174"/>
  <c r="AR174" s="1"/>
  <c r="AG171"/>
  <c r="AR171" s="1"/>
  <c r="D156" i="37"/>
  <c r="AF156" i="1" s="1"/>
  <c r="D157" i="37"/>
  <c r="AF157" i="1" s="1"/>
  <c r="D158" i="37"/>
  <c r="AF158" i="1" s="1"/>
  <c r="D159" i="37"/>
  <c r="AF159" i="1" s="1"/>
  <c r="D160" i="37"/>
  <c r="AF160" i="1" s="1"/>
  <c r="D161" i="37"/>
  <c r="AF161" i="1" s="1"/>
  <c r="D162" i="37"/>
  <c r="AF162" i="1" s="1"/>
  <c r="D163" i="37"/>
  <c r="AF163" i="1" s="1"/>
  <c r="D164" i="37"/>
  <c r="AF164" i="1" s="1"/>
  <c r="D165" i="37"/>
  <c r="AF165" i="1" s="1"/>
  <c r="D166" i="37"/>
  <c r="AF166" i="1" s="1"/>
  <c r="E156" i="37"/>
  <c r="E157"/>
  <c r="E158"/>
  <c r="E159"/>
  <c r="E160"/>
  <c r="E161"/>
  <c r="E162"/>
  <c r="E163"/>
  <c r="E164"/>
  <c r="E165"/>
  <c r="E166"/>
  <c r="AB156" i="1"/>
  <c r="AB157"/>
  <c r="AB158"/>
  <c r="AB159"/>
  <c r="AB160"/>
  <c r="AB161"/>
  <c r="AB162"/>
  <c r="AB163"/>
  <c r="AB164"/>
  <c r="AB165"/>
  <c r="AB166"/>
  <c r="F156" i="32"/>
  <c r="F157"/>
  <c r="F158"/>
  <c r="F159"/>
  <c r="F160"/>
  <c r="F161"/>
  <c r="F162"/>
  <c r="F163"/>
  <c r="F164"/>
  <c r="F165"/>
  <c r="F166"/>
  <c r="E156" i="36"/>
  <c r="E157"/>
  <c r="E158"/>
  <c r="E159"/>
  <c r="E160"/>
  <c r="E161"/>
  <c r="E162"/>
  <c r="E163"/>
  <c r="E164"/>
  <c r="E165"/>
  <c r="E166"/>
  <c r="C156"/>
  <c r="AE156" i="1" s="1"/>
  <c r="C157" i="36"/>
  <c r="AE157" i="1" s="1"/>
  <c r="C158" i="36"/>
  <c r="AE158" i="1" s="1"/>
  <c r="C159" i="36"/>
  <c r="AE159" i="1" s="1"/>
  <c r="C160" i="36"/>
  <c r="AE160" i="1" s="1"/>
  <c r="C161" i="36"/>
  <c r="AE161" i="1" s="1"/>
  <c r="C162" i="36"/>
  <c r="AE162" i="1" s="1"/>
  <c r="C163" i="36"/>
  <c r="AE163" i="1" s="1"/>
  <c r="C164" i="36"/>
  <c r="AE164" i="1" s="1"/>
  <c r="C165" i="36"/>
  <c r="AE165" i="1" s="1"/>
  <c r="C166" i="36"/>
  <c r="AE166" i="1" s="1"/>
  <c r="E156" i="24" l="1"/>
  <c r="V156" i="1" s="1"/>
  <c r="F156" i="24"/>
  <c r="G156"/>
  <c r="E157"/>
  <c r="V157" i="1" s="1"/>
  <c r="F157" i="24"/>
  <c r="W157" i="1" s="1"/>
  <c r="G157" i="24"/>
  <c r="E158"/>
  <c r="V158" i="1" s="1"/>
  <c r="F158" i="24"/>
  <c r="W158" i="1" s="1"/>
  <c r="G158" i="24"/>
  <c r="E159"/>
  <c r="V159" i="1" s="1"/>
  <c r="F159" i="24"/>
  <c r="W159" i="1" s="1"/>
  <c r="G159" i="24"/>
  <c r="E160"/>
  <c r="V160" i="1" s="1"/>
  <c r="F160" i="24"/>
  <c r="W160" i="1" s="1"/>
  <c r="G160" i="24"/>
  <c r="E161"/>
  <c r="V161" i="1" s="1"/>
  <c r="F161" i="24"/>
  <c r="W161" i="1" s="1"/>
  <c r="G161" i="24"/>
  <c r="E162"/>
  <c r="V162" i="1" s="1"/>
  <c r="F162" i="24"/>
  <c r="W162" i="1" s="1"/>
  <c r="G162" i="24"/>
  <c r="E163"/>
  <c r="V163" i="1" s="1"/>
  <c r="F163" i="24"/>
  <c r="W163" i="1" s="1"/>
  <c r="G163" i="24"/>
  <c r="E164"/>
  <c r="V164" i="1" s="1"/>
  <c r="F164" i="24"/>
  <c r="W164" i="1" s="1"/>
  <c r="G164" i="24"/>
  <c r="E165"/>
  <c r="V165" i="1" s="1"/>
  <c r="F165" i="24"/>
  <c r="W165" i="1" s="1"/>
  <c r="G165" i="24"/>
  <c r="E166"/>
  <c r="V166" i="1" s="1"/>
  <c r="F166" i="24"/>
  <c r="W166" i="1" s="1"/>
  <c r="G166" i="24"/>
  <c r="F156" i="5"/>
  <c r="F157"/>
  <c r="F158"/>
  <c r="F159"/>
  <c r="F160"/>
  <c r="F161"/>
  <c r="F162"/>
  <c r="F163"/>
  <c r="F164"/>
  <c r="F165"/>
  <c r="F166"/>
  <c r="C156" i="22"/>
  <c r="E156" s="1"/>
  <c r="C157"/>
  <c r="E157" s="1"/>
  <c r="T157" i="1" s="1"/>
  <c r="C158" i="22"/>
  <c r="E158" s="1"/>
  <c r="T158" i="1" s="1"/>
  <c r="C159" i="22"/>
  <c r="E159" s="1"/>
  <c r="T159" i="1" s="1"/>
  <c r="C160" i="22"/>
  <c r="E160" s="1"/>
  <c r="T160" i="1" s="1"/>
  <c r="C161" i="22"/>
  <c r="E161" s="1"/>
  <c r="T161" i="1" s="1"/>
  <c r="C162" i="22"/>
  <c r="E162" s="1"/>
  <c r="T162" i="1" s="1"/>
  <c r="C163" i="22"/>
  <c r="E163" s="1"/>
  <c r="T163" i="1" s="1"/>
  <c r="C164" i="22"/>
  <c r="E164" s="1"/>
  <c r="T164" i="1" s="1"/>
  <c r="C165" i="22"/>
  <c r="E165" s="1"/>
  <c r="T165" i="1" s="1"/>
  <c r="C166" i="22"/>
  <c r="E166" s="1"/>
  <c r="T166" i="1" s="1"/>
  <c r="R156" i="22"/>
  <c r="R157"/>
  <c r="R158"/>
  <c r="R159"/>
  <c r="R160"/>
  <c r="R161"/>
  <c r="R162"/>
  <c r="R163"/>
  <c r="R164"/>
  <c r="R165"/>
  <c r="R166"/>
  <c r="W156" i="1" l="1"/>
  <c r="T156"/>
  <c r="O156"/>
  <c r="O157"/>
  <c r="O158"/>
  <c r="O159"/>
  <c r="O160"/>
  <c r="O161"/>
  <c r="O162"/>
  <c r="O163"/>
  <c r="O164"/>
  <c r="O165"/>
  <c r="O166"/>
  <c r="D156" i="17"/>
  <c r="D157"/>
  <c r="D158"/>
  <c r="D159"/>
  <c r="D160"/>
  <c r="D161"/>
  <c r="D162"/>
  <c r="D163"/>
  <c r="D164"/>
  <c r="D165"/>
  <c r="D166"/>
  <c r="F156" i="23" l="1"/>
  <c r="F157"/>
  <c r="F158"/>
  <c r="F159"/>
  <c r="F160"/>
  <c r="F161"/>
  <c r="F162"/>
  <c r="F163"/>
  <c r="F164"/>
  <c r="F165"/>
  <c r="F166"/>
  <c r="D156"/>
  <c r="U156" i="1" s="1"/>
  <c r="D157" i="23"/>
  <c r="U157" i="1" s="1"/>
  <c r="D158" i="23"/>
  <c r="U158" i="1" s="1"/>
  <c r="D159" i="23"/>
  <c r="U159" i="1" s="1"/>
  <c r="D160" i="23"/>
  <c r="U160" i="1" s="1"/>
  <c r="D161" i="23"/>
  <c r="U161" i="1" s="1"/>
  <c r="D162" i="23"/>
  <c r="U162" i="1" s="1"/>
  <c r="D163" i="23"/>
  <c r="U163" i="1" s="1"/>
  <c r="D164" i="23"/>
  <c r="U164" i="1" s="1"/>
  <c r="D165" i="23"/>
  <c r="U165" i="1" s="1"/>
  <c r="D166" i="23"/>
  <c r="U166" i="1" s="1"/>
  <c r="C3" i="34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E156" s="1"/>
  <c r="AC156" i="1" s="1"/>
  <c r="C157" i="34"/>
  <c r="E157" s="1"/>
  <c r="C158"/>
  <c r="E158" s="1"/>
  <c r="AC158" i="1" s="1"/>
  <c r="C159" i="34"/>
  <c r="E159" s="1"/>
  <c r="AC159" i="1" s="1"/>
  <c r="C160" i="34"/>
  <c r="E160" s="1"/>
  <c r="AC160" i="1" s="1"/>
  <c r="C161" i="34"/>
  <c r="E161" s="1"/>
  <c r="C162"/>
  <c r="E162" s="1"/>
  <c r="AC162" i="1" s="1"/>
  <c r="C163" i="34"/>
  <c r="E163" s="1"/>
  <c r="AC163" i="1" s="1"/>
  <c r="C164" i="34"/>
  <c r="E164" s="1"/>
  <c r="C165"/>
  <c r="E165" s="1"/>
  <c r="C166"/>
  <c r="E166" s="1"/>
  <c r="AC166" i="1" s="1"/>
  <c r="E156" i="6"/>
  <c r="E157"/>
  <c r="E158"/>
  <c r="E159"/>
  <c r="E160"/>
  <c r="E161"/>
  <c r="E162"/>
  <c r="E163"/>
  <c r="E164"/>
  <c r="E165"/>
  <c r="S165" i="1" s="1"/>
  <c r="E166" i="6"/>
  <c r="C228" i="34" l="1"/>
  <c r="AC157" i="1"/>
  <c r="AC164"/>
  <c r="S164"/>
  <c r="S163"/>
  <c r="S159"/>
  <c r="S157"/>
  <c r="S166"/>
  <c r="S158"/>
  <c r="S156"/>
  <c r="S160"/>
  <c r="S161"/>
  <c r="S162"/>
  <c r="AC165"/>
  <c r="AC161"/>
  <c r="C156" i="3"/>
  <c r="E156" s="1"/>
  <c r="C157"/>
  <c r="E157" s="1"/>
  <c r="C158"/>
  <c r="E158" s="1"/>
  <c r="C159"/>
  <c r="E159" s="1"/>
  <c r="C160"/>
  <c r="E160" s="1"/>
  <c r="C161"/>
  <c r="E161" s="1"/>
  <c r="C162"/>
  <c r="E162" s="1"/>
  <c r="C163"/>
  <c r="E163" s="1"/>
  <c r="C164"/>
  <c r="E164" s="1"/>
  <c r="C165"/>
  <c r="E165" s="1"/>
  <c r="C166"/>
  <c r="E166" s="1"/>
  <c r="E168"/>
  <c r="E156" i="49"/>
  <c r="J156" i="1" s="1"/>
  <c r="E157" i="49"/>
  <c r="J157" i="1" s="1"/>
  <c r="E158" i="49"/>
  <c r="J158" i="1" s="1"/>
  <c r="E159" i="49"/>
  <c r="J159" i="1" s="1"/>
  <c r="E160" i="49"/>
  <c r="J160" i="1" s="1"/>
  <c r="E161" i="49"/>
  <c r="J161" i="1" s="1"/>
  <c r="E162" i="49"/>
  <c r="J162" i="1" s="1"/>
  <c r="E163" i="49"/>
  <c r="J163" i="1" s="1"/>
  <c r="E164" i="49"/>
  <c r="J164" i="1" s="1"/>
  <c r="E165" i="49"/>
  <c r="J165" i="1" s="1"/>
  <c r="E166" i="49"/>
  <c r="J166" i="1" s="1"/>
  <c r="F156" i="49"/>
  <c r="F157"/>
  <c r="F158"/>
  <c r="F159"/>
  <c r="F160"/>
  <c r="F161"/>
  <c r="F162"/>
  <c r="F163"/>
  <c r="F164"/>
  <c r="F165"/>
  <c r="F166"/>
  <c r="C156" i="44"/>
  <c r="C157"/>
  <c r="C158"/>
  <c r="C159"/>
  <c r="C160"/>
  <c r="C161"/>
  <c r="C162"/>
  <c r="C163"/>
  <c r="C164"/>
  <c r="C165"/>
  <c r="C166"/>
  <c r="E168"/>
  <c r="G156"/>
  <c r="G157"/>
  <c r="G158"/>
  <c r="G159"/>
  <c r="G160"/>
  <c r="G161"/>
  <c r="G162"/>
  <c r="G163"/>
  <c r="G164"/>
  <c r="G165"/>
  <c r="G166"/>
  <c r="E156" i="2"/>
  <c r="F156"/>
  <c r="F156" i="3" s="1"/>
  <c r="F156" i="6" s="1"/>
  <c r="G156" i="34" s="1"/>
  <c r="E157" i="2"/>
  <c r="Q157" i="1" s="1"/>
  <c r="F157" i="2"/>
  <c r="F157" i="3" s="1"/>
  <c r="F157" i="6" s="1"/>
  <c r="G157" i="34" s="1"/>
  <c r="E158" i="2"/>
  <c r="Q158" i="1" s="1"/>
  <c r="F158" i="2"/>
  <c r="F158" i="3" s="1"/>
  <c r="F158" i="6" s="1"/>
  <c r="G158" i="34" s="1"/>
  <c r="E159" i="2"/>
  <c r="Q159" i="1" s="1"/>
  <c r="F159" i="2"/>
  <c r="F159" i="3" s="1"/>
  <c r="F159" i="6" s="1"/>
  <c r="G159" i="34" s="1"/>
  <c r="E160" i="2"/>
  <c r="Q160" i="1" s="1"/>
  <c r="F160" i="2"/>
  <c r="F160" i="3" s="1"/>
  <c r="F160" i="6" s="1"/>
  <c r="G160" i="34" s="1"/>
  <c r="E161" i="2"/>
  <c r="Q161" i="1" s="1"/>
  <c r="F161" i="2"/>
  <c r="F161" i="3" s="1"/>
  <c r="F161" i="6" s="1"/>
  <c r="G161" i="34" s="1"/>
  <c r="E162" i="2"/>
  <c r="Q162" i="1" s="1"/>
  <c r="F162" i="2"/>
  <c r="F162" i="3" s="1"/>
  <c r="F162" i="6" s="1"/>
  <c r="G162" i="34" s="1"/>
  <c r="E163" i="2"/>
  <c r="Q163" i="1" s="1"/>
  <c r="F163" i="2"/>
  <c r="F163" i="3" s="1"/>
  <c r="F163" i="6" s="1"/>
  <c r="G163" i="34" s="1"/>
  <c r="E164" i="2"/>
  <c r="Q164" i="1" s="1"/>
  <c r="F164" i="2"/>
  <c r="F164" i="3" s="1"/>
  <c r="F164" i="6" s="1"/>
  <c r="G164" i="34" s="1"/>
  <c r="E165" i="2"/>
  <c r="Q165" i="1" s="1"/>
  <c r="F165" i="2"/>
  <c r="F165" i="3" s="1"/>
  <c r="F165" i="6" s="1"/>
  <c r="G165" i="34" s="1"/>
  <c r="E166" i="2"/>
  <c r="Q166" i="1" s="1"/>
  <c r="F166" i="2"/>
  <c r="F166" i="3" s="1"/>
  <c r="F166" i="6" s="1"/>
  <c r="G166" i="34" s="1"/>
  <c r="H156" i="44"/>
  <c r="H157"/>
  <c r="H158"/>
  <c r="H159"/>
  <c r="H160"/>
  <c r="H161"/>
  <c r="H162"/>
  <c r="H163"/>
  <c r="H164"/>
  <c r="H165"/>
  <c r="H166"/>
  <c r="C196" i="3" l="1"/>
  <c r="C235"/>
  <c r="C223"/>
  <c r="Q156" i="1"/>
  <c r="E156" i="44"/>
  <c r="K156" i="1" s="1"/>
  <c r="D164" i="5"/>
  <c r="E164" s="1"/>
  <c r="P164" i="1" s="1"/>
  <c r="D160" i="5"/>
  <c r="E160" s="1"/>
  <c r="P160" i="1" s="1"/>
  <c r="D156" i="5"/>
  <c r="D166"/>
  <c r="E166" s="1"/>
  <c r="P166" i="1" s="1"/>
  <c r="D162" i="5"/>
  <c r="E162" s="1"/>
  <c r="P162" i="1" s="1"/>
  <c r="D158" i="5"/>
  <c r="E158" s="1"/>
  <c r="P158" i="1" s="1"/>
  <c r="D165" i="5"/>
  <c r="E165" s="1"/>
  <c r="P165" i="1" s="1"/>
  <c r="D163" i="5"/>
  <c r="E163" s="1"/>
  <c r="P163" i="1" s="1"/>
  <c r="D161" i="5"/>
  <c r="E161" s="1"/>
  <c r="P161" i="1" s="1"/>
  <c r="D159" i="5"/>
  <c r="D157"/>
  <c r="E157" s="1"/>
  <c r="P157" i="1" s="1"/>
  <c r="R165"/>
  <c r="R163"/>
  <c r="R161"/>
  <c r="R159"/>
  <c r="R157"/>
  <c r="R166"/>
  <c r="R164"/>
  <c r="R162"/>
  <c r="R160"/>
  <c r="R158"/>
  <c r="R156"/>
  <c r="E159" i="5" l="1"/>
  <c r="P159" i="1" s="1"/>
  <c r="AG168"/>
  <c r="E156" i="5"/>
  <c r="P156" i="1" s="1"/>
  <c r="AG156" s="1"/>
  <c r="E156" i="43"/>
  <c r="I156" i="1" s="1"/>
  <c r="F156" i="43"/>
  <c r="E157"/>
  <c r="I157" i="1" s="1"/>
  <c r="F157" i="43"/>
  <c r="E158"/>
  <c r="I158" i="1" s="1"/>
  <c r="F158" i="43"/>
  <c r="E159"/>
  <c r="I159" i="1" s="1"/>
  <c r="F159" i="43"/>
  <c r="E160"/>
  <c r="I160" i="1" s="1"/>
  <c r="F160" i="43"/>
  <c r="E161"/>
  <c r="I161" i="1" s="1"/>
  <c r="F161" i="43"/>
  <c r="E162"/>
  <c r="I162" i="1" s="1"/>
  <c r="F162" i="43"/>
  <c r="E163"/>
  <c r="I163" i="1" s="1"/>
  <c r="F163" i="43"/>
  <c r="E164"/>
  <c r="I164" i="1" s="1"/>
  <c r="F164" i="43"/>
  <c r="E165"/>
  <c r="I165" i="1" s="1"/>
  <c r="F165" i="43"/>
  <c r="E166"/>
  <c r="I166" i="1" s="1"/>
  <c r="F166" i="43"/>
  <c r="C232" i="10"/>
  <c r="C231"/>
  <c r="C230"/>
  <c r="C229"/>
  <c r="C228"/>
  <c r="C227"/>
  <c r="C222"/>
  <c r="C219"/>
  <c r="C216"/>
  <c r="C215"/>
  <c r="C214"/>
  <c r="E198" l="1"/>
  <c r="F199" i="1" s="1"/>
  <c r="E199" i="10"/>
  <c r="F200" i="1" s="1"/>
  <c r="E200" i="10"/>
  <c r="F201" i="1" s="1"/>
  <c r="E201" i="10"/>
  <c r="F202" i="1" s="1"/>
  <c r="E203" i="10"/>
  <c r="F204" i="1" s="1"/>
  <c r="E204" i="10"/>
  <c r="F205" i="1" s="1"/>
  <c r="E205" i="10"/>
  <c r="F206" i="1" s="1"/>
  <c r="E206" i="10"/>
  <c r="F207" i="1" s="1"/>
  <c r="E207" i="10"/>
  <c r="F208" i="1" s="1"/>
  <c r="E208" i="10"/>
  <c r="F209" i="1" s="1"/>
  <c r="E209" i="10"/>
  <c r="F210" i="1" s="1"/>
  <c r="E211" i="10"/>
  <c r="F212" i="1" s="1"/>
  <c r="E156" i="10"/>
  <c r="F156" i="1" s="1"/>
  <c r="E157" i="10"/>
  <c r="F157" i="1" s="1"/>
  <c r="E158" i="10"/>
  <c r="F158" i="1" s="1"/>
  <c r="E159" i="10"/>
  <c r="F159" i="1" s="1"/>
  <c r="E160" i="10"/>
  <c r="F160" i="1" s="1"/>
  <c r="E161" i="10"/>
  <c r="F161" i="1" s="1"/>
  <c r="E162" i="10"/>
  <c r="F162" i="1" s="1"/>
  <c r="E163" i="10"/>
  <c r="F163" i="1" s="1"/>
  <c r="E164" i="10"/>
  <c r="F164" i="1" s="1"/>
  <c r="E165" i="10"/>
  <c r="F165" i="1" s="1"/>
  <c r="E166" i="10"/>
  <c r="F166" i="1" s="1"/>
  <c r="E156" i="52" l="1"/>
  <c r="H156" i="1" s="1"/>
  <c r="F156" i="52"/>
  <c r="E157"/>
  <c r="H157" i="1" s="1"/>
  <c r="F157" i="52"/>
  <c r="E158"/>
  <c r="H158" i="1" s="1"/>
  <c r="F158" i="52"/>
  <c r="E159"/>
  <c r="H159" i="1" s="1"/>
  <c r="F159" i="52"/>
  <c r="E160"/>
  <c r="H160" i="1" s="1"/>
  <c r="F160" i="52"/>
  <c r="E161"/>
  <c r="H161" i="1" s="1"/>
  <c r="F161" i="52"/>
  <c r="E162"/>
  <c r="H162" i="1" s="1"/>
  <c r="F162" i="52"/>
  <c r="E163"/>
  <c r="H163" i="1" s="1"/>
  <c r="F163" i="52"/>
  <c r="E164"/>
  <c r="H164" i="1" s="1"/>
  <c r="F164" i="52"/>
  <c r="E165"/>
  <c r="H165" i="1" s="1"/>
  <c r="F165" i="52"/>
  <c r="E166"/>
  <c r="H166" i="1" s="1"/>
  <c r="F166" i="52"/>
  <c r="E197" i="12" l="1"/>
  <c r="G198" i="1" s="1"/>
  <c r="E203" i="12"/>
  <c r="G204" i="1" s="1"/>
  <c r="E206" i="12"/>
  <c r="G207" i="1" s="1"/>
  <c r="E204" i="12"/>
  <c r="G205" i="1" s="1"/>
  <c r="E165" i="12"/>
  <c r="G165" i="1" s="1"/>
  <c r="E166" i="12"/>
  <c r="G166" i="1" s="1"/>
  <c r="E164" i="12"/>
  <c r="G164" i="1" s="1"/>
  <c r="E2" i="12"/>
  <c r="E163"/>
  <c r="G163" i="1" s="1"/>
  <c r="E161" i="12"/>
  <c r="G161" i="1" s="1"/>
  <c r="E159" i="12"/>
  <c r="G159" i="1" s="1"/>
  <c r="E156" i="12"/>
  <c r="G156" i="1" s="1"/>
  <c r="L156" s="1"/>
  <c r="E198" i="12" l="1"/>
  <c r="G199" i="1" s="1"/>
  <c r="E200" i="12"/>
  <c r="G201" i="1" s="1"/>
  <c r="E205" i="12"/>
  <c r="G206" i="1" s="1"/>
  <c r="F156" i="12"/>
  <c r="E157"/>
  <c r="G157" i="1" s="1"/>
  <c r="F157" i="12"/>
  <c r="E158"/>
  <c r="G158" i="1" s="1"/>
  <c r="F158" i="12"/>
  <c r="F159"/>
  <c r="E160"/>
  <c r="G160" i="1" s="1"/>
  <c r="F160" i="12"/>
  <c r="F161"/>
  <c r="E162"/>
  <c r="G162" i="1" s="1"/>
  <c r="F162" i="12"/>
  <c r="F163"/>
  <c r="F164"/>
  <c r="F165"/>
  <c r="F166"/>
  <c r="AN156" i="1"/>
  <c r="AO156"/>
  <c r="AN157"/>
  <c r="AO157"/>
  <c r="AN158"/>
  <c r="AO158"/>
  <c r="AN159"/>
  <c r="AO159"/>
  <c r="AN160"/>
  <c r="AO160"/>
  <c r="AN161"/>
  <c r="AO161"/>
  <c r="AN162"/>
  <c r="AO162"/>
  <c r="AN163"/>
  <c r="AO163"/>
  <c r="AN164"/>
  <c r="AO164"/>
  <c r="AN165"/>
  <c r="AO165"/>
  <c r="AN166"/>
  <c r="AO166"/>
  <c r="E156" i="35"/>
  <c r="E157"/>
  <c r="E158"/>
  <c r="E159"/>
  <c r="E160"/>
  <c r="E161"/>
  <c r="E162"/>
  <c r="E163"/>
  <c r="E164"/>
  <c r="E165"/>
  <c r="E166"/>
  <c r="E156" i="42"/>
  <c r="AM156" i="1" s="1"/>
  <c r="F156" i="42"/>
  <c r="E157"/>
  <c r="AM157" i="1" s="1"/>
  <c r="F157" i="42"/>
  <c r="E158"/>
  <c r="AM158" i="1" s="1"/>
  <c r="F158" i="42"/>
  <c r="E159"/>
  <c r="AM159" i="1" s="1"/>
  <c r="F159" i="42"/>
  <c r="E160"/>
  <c r="AM160" i="1" s="1"/>
  <c r="F160" i="42"/>
  <c r="E161"/>
  <c r="AM161" i="1" s="1"/>
  <c r="F161" i="42"/>
  <c r="E162"/>
  <c r="AM162" i="1" s="1"/>
  <c r="F162" i="42"/>
  <c r="E163"/>
  <c r="AM163" i="1" s="1"/>
  <c r="F163" i="42"/>
  <c r="E164"/>
  <c r="AM164" i="1" s="1"/>
  <c r="F164" i="42"/>
  <c r="E165"/>
  <c r="AM165" i="1" s="1"/>
  <c r="F165" i="42"/>
  <c r="E166"/>
  <c r="AM166" i="1" s="1"/>
  <c r="F166" i="42"/>
  <c r="E156" i="11"/>
  <c r="AL156" i="1" s="1"/>
  <c r="I156" i="48"/>
  <c r="I157"/>
  <c r="I158"/>
  <c r="I159"/>
  <c r="I160"/>
  <c r="I161"/>
  <c r="I162"/>
  <c r="I163"/>
  <c r="I164"/>
  <c r="I165"/>
  <c r="I166"/>
  <c r="F156" i="11"/>
  <c r="F157"/>
  <c r="F158"/>
  <c r="F159"/>
  <c r="F160"/>
  <c r="F161"/>
  <c r="F162"/>
  <c r="F163"/>
  <c r="F164"/>
  <c r="F165"/>
  <c r="F166"/>
  <c r="AI156" i="1"/>
  <c r="AJ156"/>
  <c r="H156" i="48" l="1"/>
  <c r="AK156" i="1" s="1"/>
  <c r="AP156" s="1"/>
  <c r="AR156" l="1"/>
  <c r="AP168"/>
  <c r="L168" l="1"/>
  <c r="AR168" s="1"/>
  <c r="D3" i="50" l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2"/>
  <c r="C2" i="27"/>
  <c r="C3"/>
  <c r="AG159" i="1" l="1"/>
  <c r="AI159" l="1"/>
  <c r="AJ159"/>
  <c r="H159" i="48"/>
  <c r="AK159" i="1" s="1"/>
  <c r="E159" i="11" l="1"/>
  <c r="AL159" i="1" s="1"/>
  <c r="E159" i="44"/>
  <c r="K159" i="1" s="1"/>
  <c r="L159" l="1"/>
  <c r="AP159"/>
  <c r="AR159" l="1"/>
  <c r="C153" i="27" l="1"/>
  <c r="C154"/>
  <c r="C155"/>
  <c r="C153" i="22" l="1"/>
  <c r="C154"/>
  <c r="C155"/>
  <c r="E153" i="34"/>
  <c r="C153" i="3"/>
  <c r="C154"/>
  <c r="C155"/>
  <c r="G153" i="44" l="1"/>
  <c r="G154"/>
  <c r="G155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E231" s="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E227" s="1"/>
  <c r="C153"/>
  <c r="C154"/>
  <c r="C155"/>
  <c r="E157"/>
  <c r="K157" i="1" s="1"/>
  <c r="E158" i="44"/>
  <c r="K158" i="1" s="1"/>
  <c r="E160" i="44"/>
  <c r="K160" i="1" s="1"/>
  <c r="E161" i="44"/>
  <c r="K161" i="1" s="1"/>
  <c r="E162" i="44"/>
  <c r="K162" i="1" s="1"/>
  <c r="E163" i="44"/>
  <c r="K163" i="1" s="1"/>
  <c r="E164" i="44"/>
  <c r="K164" i="1" s="1"/>
  <c r="E165" i="44"/>
  <c r="K165" i="1" s="1"/>
  <c r="E166" i="44"/>
  <c r="K166" i="1" s="1"/>
  <c r="C2" i="44"/>
  <c r="E230" l="1"/>
  <c r="E203"/>
  <c r="K204" i="1" s="1"/>
  <c r="E229" i="44"/>
  <c r="E232"/>
  <c r="E201"/>
  <c r="K202" i="1" s="1"/>
  <c r="E209" i="44"/>
  <c r="K210" i="1" s="1"/>
  <c r="E228" i="44"/>
  <c r="E226"/>
  <c r="E200"/>
  <c r="K201" i="1" s="1"/>
  <c r="E207" i="44"/>
  <c r="K208" i="1" s="1"/>
  <c r="E205" i="44"/>
  <c r="K206" i="1" s="1"/>
  <c r="E208" i="44"/>
  <c r="K209" i="1" s="1"/>
  <c r="E206" i="44"/>
  <c r="K207" i="1" s="1"/>
  <c r="E210" i="44"/>
  <c r="K211" i="1" s="1"/>
  <c r="L211" s="1"/>
  <c r="E198" i="44"/>
  <c r="K199" i="1" s="1"/>
  <c r="E204" i="44"/>
  <c r="K205" i="1" s="1"/>
  <c r="E202" i="44"/>
  <c r="K203" i="1" s="1"/>
  <c r="L203" s="1"/>
  <c r="E199" i="44"/>
  <c r="K200" i="1" s="1"/>
  <c r="E197" i="44"/>
  <c r="K198" i="1" s="1"/>
  <c r="L198" s="1"/>
  <c r="E211" i="44"/>
  <c r="K212" i="1" s="1"/>
  <c r="E153" i="24"/>
  <c r="V153" i="1" s="1"/>
  <c r="F153" i="24"/>
  <c r="W153" i="1" s="1"/>
  <c r="G153" i="24"/>
  <c r="E154"/>
  <c r="V154" i="1" s="1"/>
  <c r="F154" i="24"/>
  <c r="W154" i="1" s="1"/>
  <c r="G154" i="24"/>
  <c r="E155"/>
  <c r="V155" i="1" s="1"/>
  <c r="F155" i="24"/>
  <c r="W155" i="1" s="1"/>
  <c r="G155" i="24"/>
  <c r="AB153" i="1"/>
  <c r="AB154"/>
  <c r="AB155"/>
  <c r="AB237"/>
  <c r="AB239"/>
  <c r="AB240"/>
  <c r="AB236"/>
  <c r="AB216"/>
  <c r="AB217"/>
  <c r="AB218"/>
  <c r="AB219"/>
  <c r="AB220"/>
  <c r="AB221"/>
  <c r="AB223"/>
  <c r="AB224"/>
  <c r="AB225"/>
  <c r="AB228"/>
  <c r="AB229"/>
  <c r="AB230"/>
  <c r="AB231"/>
  <c r="AB232"/>
  <c r="AB233"/>
  <c r="AB215"/>
  <c r="AB197"/>
  <c r="F153" i="32"/>
  <c r="F154"/>
  <c r="AA237" i="1"/>
  <c r="AA239"/>
  <c r="AA240"/>
  <c r="AA236"/>
  <c r="AA216"/>
  <c r="AA217"/>
  <c r="AA218"/>
  <c r="AA219"/>
  <c r="AA220"/>
  <c r="AA221"/>
  <c r="AA224"/>
  <c r="AA225"/>
  <c r="AA227"/>
  <c r="AA228"/>
  <c r="AA229"/>
  <c r="AA230"/>
  <c r="AA231"/>
  <c r="AA232"/>
  <c r="AA233"/>
  <c r="AA215"/>
  <c r="AA197"/>
  <c r="AA153"/>
  <c r="AA154"/>
  <c r="AA155"/>
  <c r="V153" i="45"/>
  <c r="V154"/>
  <c r="V155"/>
  <c r="E153" i="36"/>
  <c r="E154"/>
  <c r="E155"/>
  <c r="C153"/>
  <c r="AE153" i="1" s="1"/>
  <c r="C154" i="36"/>
  <c r="AE154" i="1" s="1"/>
  <c r="C155" i="36"/>
  <c r="AE155" i="1" s="1"/>
  <c r="E153" i="27"/>
  <c r="Y153" i="1" s="1"/>
  <c r="F153" i="27"/>
  <c r="F154"/>
  <c r="F155"/>
  <c r="E153" i="26"/>
  <c r="X153" i="1" s="1"/>
  <c r="F153" i="26"/>
  <c r="E154"/>
  <c r="X154" i="1" s="1"/>
  <c r="F154" i="26"/>
  <c r="E155"/>
  <c r="X155" i="1" s="1"/>
  <c r="F155" i="26"/>
  <c r="E153" i="51"/>
  <c r="F153" s="1"/>
  <c r="AD153" i="1" s="1"/>
  <c r="G153" i="51"/>
  <c r="E154"/>
  <c r="F154" s="1"/>
  <c r="AD154" i="1" s="1"/>
  <c r="G154" i="51"/>
  <c r="E155"/>
  <c r="F155" s="1"/>
  <c r="AD155" i="1" s="1"/>
  <c r="G155" i="51"/>
  <c r="D153" i="37"/>
  <c r="AF153" i="1" s="1"/>
  <c r="E153" i="37"/>
  <c r="D154"/>
  <c r="AF154" i="1" s="1"/>
  <c r="E154" i="37"/>
  <c r="D155"/>
  <c r="AF155" i="1" s="1"/>
  <c r="E155" i="37"/>
  <c r="Z237" i="1"/>
  <c r="Z239"/>
  <c r="Z240"/>
  <c r="Z236"/>
  <c r="Z216"/>
  <c r="Z217"/>
  <c r="Z218"/>
  <c r="Z219"/>
  <c r="Z220"/>
  <c r="Z221"/>
  <c r="Z223"/>
  <c r="Z224"/>
  <c r="Z225"/>
  <c r="Z227"/>
  <c r="Z228"/>
  <c r="Z229"/>
  <c r="Z230"/>
  <c r="Z231"/>
  <c r="Z232"/>
  <c r="Z233"/>
  <c r="Z215"/>
  <c r="Z197"/>
  <c r="Z153"/>
  <c r="Z154"/>
  <c r="Z155"/>
  <c r="F153" i="5"/>
  <c r="F154"/>
  <c r="F155"/>
  <c r="AC153" i="1"/>
  <c r="F153" i="23"/>
  <c r="F154"/>
  <c r="F155"/>
  <c r="D153"/>
  <c r="U153" i="1" s="1"/>
  <c r="D154" i="23"/>
  <c r="U154" i="1" s="1"/>
  <c r="D155" i="23"/>
  <c r="U155" i="1" s="1"/>
  <c r="R153" i="22"/>
  <c r="R154"/>
  <c r="R155"/>
  <c r="E153"/>
  <c r="E153" i="6"/>
  <c r="E154"/>
  <c r="E155"/>
  <c r="E153" i="2"/>
  <c r="F153"/>
  <c r="F153" i="3" s="1"/>
  <c r="F153" i="6" s="1"/>
  <c r="G153" i="34" s="1"/>
  <c r="E153" i="3"/>
  <c r="R153" i="1" s="1"/>
  <c r="Q153"/>
  <c r="O237"/>
  <c r="O239"/>
  <c r="O240"/>
  <c r="O236"/>
  <c r="O216"/>
  <c r="O217"/>
  <c r="O218"/>
  <c r="O219"/>
  <c r="O220"/>
  <c r="O221"/>
  <c r="O223"/>
  <c r="O224"/>
  <c r="O225"/>
  <c r="O227"/>
  <c r="O228"/>
  <c r="O229"/>
  <c r="O230"/>
  <c r="O231"/>
  <c r="O232"/>
  <c r="O233"/>
  <c r="O215"/>
  <c r="O197"/>
  <c r="O153"/>
  <c r="O154"/>
  <c r="O155"/>
  <c r="D153" i="17"/>
  <c r="D154"/>
  <c r="D155"/>
  <c r="E153" i="16"/>
  <c r="N153" i="1" s="1"/>
  <c r="F153" i="16"/>
  <c r="E154"/>
  <c r="N154" i="1" s="1"/>
  <c r="F154" i="16"/>
  <c r="E155"/>
  <c r="N155" i="1" s="1"/>
  <c r="F155" i="16"/>
  <c r="AG163" i="1"/>
  <c r="AG164"/>
  <c r="AG165"/>
  <c r="AG166"/>
  <c r="AK197"/>
  <c r="AK215"/>
  <c r="AK216"/>
  <c r="AK217"/>
  <c r="AK218"/>
  <c r="AK219"/>
  <c r="AK220"/>
  <c r="AK221"/>
  <c r="AK223"/>
  <c r="AK224"/>
  <c r="AK225"/>
  <c r="AK227"/>
  <c r="AK228"/>
  <c r="AK229"/>
  <c r="AK230"/>
  <c r="AK231"/>
  <c r="AK232"/>
  <c r="AK233"/>
  <c r="AK236"/>
  <c r="AK237"/>
  <c r="AK239"/>
  <c r="AK240"/>
  <c r="S153" l="1"/>
  <c r="S154"/>
  <c r="S155"/>
  <c r="D153" i="5"/>
  <c r="E153" s="1"/>
  <c r="P153" i="1" s="1"/>
  <c r="T153"/>
  <c r="AN237"/>
  <c r="AO237"/>
  <c r="AN239"/>
  <c r="AO239"/>
  <c r="AN240"/>
  <c r="AO240"/>
  <c r="AO236"/>
  <c r="AN236"/>
  <c r="AN216"/>
  <c r="AO216"/>
  <c r="AN217"/>
  <c r="AO217"/>
  <c r="AN218"/>
  <c r="AO218"/>
  <c r="AN219"/>
  <c r="AO219"/>
  <c r="AN220"/>
  <c r="AO220"/>
  <c r="AN221"/>
  <c r="AO221"/>
  <c r="AN223"/>
  <c r="AO223"/>
  <c r="AN224"/>
  <c r="AO224"/>
  <c r="AN225"/>
  <c r="AO225"/>
  <c r="AN227"/>
  <c r="AO227"/>
  <c r="AN228"/>
  <c r="AO228"/>
  <c r="AN229"/>
  <c r="AO229"/>
  <c r="AN230"/>
  <c r="AO230"/>
  <c r="AN231"/>
  <c r="AO231"/>
  <c r="AN232"/>
  <c r="AO232"/>
  <c r="AN233"/>
  <c r="AO233"/>
  <c r="AO215"/>
  <c r="AN215"/>
  <c r="AO197"/>
  <c r="AN197"/>
  <c r="AI153"/>
  <c r="AJ153"/>
  <c r="AN153"/>
  <c r="AO153"/>
  <c r="AI154"/>
  <c r="AJ154"/>
  <c r="AN154"/>
  <c r="AO154"/>
  <c r="AI155"/>
  <c r="AJ155"/>
  <c r="AN155"/>
  <c r="AO155"/>
  <c r="AI157"/>
  <c r="AJ157"/>
  <c r="AI158"/>
  <c r="AJ158"/>
  <c r="AI160"/>
  <c r="AJ160"/>
  <c r="AI161"/>
  <c r="AJ161"/>
  <c r="AI162"/>
  <c r="AJ162"/>
  <c r="AI163"/>
  <c r="AJ163"/>
  <c r="AI164"/>
  <c r="AJ164"/>
  <c r="AI165"/>
  <c r="AJ165"/>
  <c r="AI166"/>
  <c r="AJ166"/>
  <c r="E153" i="35"/>
  <c r="E154"/>
  <c r="E155"/>
  <c r="AP200" i="1"/>
  <c r="AP202"/>
  <c r="AP205"/>
  <c r="AP206"/>
  <c r="AP207"/>
  <c r="AP209"/>
  <c r="AP210"/>
  <c r="AP212"/>
  <c r="E153" i="42"/>
  <c r="AM153" i="1" s="1"/>
  <c r="F153" i="42"/>
  <c r="E154"/>
  <c r="AM154" i="1" s="1"/>
  <c r="F154" i="42"/>
  <c r="E155"/>
  <c r="AM155" i="1" s="1"/>
  <c r="F155" i="42"/>
  <c r="AP199" i="1"/>
  <c r="AP201"/>
  <c r="AP204"/>
  <c r="AP208"/>
  <c r="E153" i="11"/>
  <c r="AL153" i="1" s="1"/>
  <c r="F153" i="11"/>
  <c r="E154"/>
  <c r="AL154" i="1" s="1"/>
  <c r="F154" i="11"/>
  <c r="E155"/>
  <c r="AL155" i="1" s="1"/>
  <c r="F155" i="11"/>
  <c r="E157"/>
  <c r="AL157" i="1" s="1"/>
  <c r="E158" i="11"/>
  <c r="AL158" i="1" s="1"/>
  <c r="E160" i="11"/>
  <c r="AL160" i="1" s="1"/>
  <c r="E161" i="11"/>
  <c r="AL161" i="1" s="1"/>
  <c r="E162" i="11"/>
  <c r="AL162" i="1" s="1"/>
  <c r="E163" i="11"/>
  <c r="AL163" i="1" s="1"/>
  <c r="E164" i="11"/>
  <c r="AL164" i="1" s="1"/>
  <c r="E165" i="11"/>
  <c r="AL165" i="1" s="1"/>
  <c r="E166" i="11"/>
  <c r="AL166" i="1" s="1"/>
  <c r="H153" i="48"/>
  <c r="AK153" i="1" s="1"/>
  <c r="H154" i="48"/>
  <c r="AK154" i="1" s="1"/>
  <c r="H155" i="48"/>
  <c r="AK155" i="1" s="1"/>
  <c r="H157" i="48"/>
  <c r="AK157" i="1" s="1"/>
  <c r="H158" i="48"/>
  <c r="AK158" i="1" s="1"/>
  <c r="H160" i="48"/>
  <c r="AK160" i="1" s="1"/>
  <c r="H161" i="48"/>
  <c r="AK161" i="1" s="1"/>
  <c r="H162" i="48"/>
  <c r="AK162" i="1" s="1"/>
  <c r="H163" i="48"/>
  <c r="AK163" i="1" s="1"/>
  <c r="H164" i="48"/>
  <c r="AK164" i="1" s="1"/>
  <c r="H165" i="48"/>
  <c r="AK165" i="1" s="1"/>
  <c r="H166" i="48"/>
  <c r="AK166" i="1" s="1"/>
  <c r="I153" i="48"/>
  <c r="I154"/>
  <c r="I155"/>
  <c r="L212" i="1"/>
  <c r="L199"/>
  <c r="L200"/>
  <c r="G194"/>
  <c r="H194"/>
  <c r="E239" i="52"/>
  <c r="H240" i="1" s="1"/>
  <c r="E238" i="52"/>
  <c r="H239" i="1" s="1"/>
  <c r="E236" i="52"/>
  <c r="H237" i="1" s="1"/>
  <c r="E235" i="52"/>
  <c r="H236" i="1" s="1"/>
  <c r="E232" i="52"/>
  <c r="H233" i="1" s="1"/>
  <c r="E231" i="52"/>
  <c r="H232" i="1" s="1"/>
  <c r="E230" i="52"/>
  <c r="H231" i="1" s="1"/>
  <c r="E229" i="52"/>
  <c r="H230" i="1" s="1"/>
  <c r="E228" i="52"/>
  <c r="H229" i="1" s="1"/>
  <c r="E227" i="52"/>
  <c r="H228" i="1" s="1"/>
  <c r="E226" i="52"/>
  <c r="H227" i="1" s="1"/>
  <c r="E224" i="52"/>
  <c r="H225" i="1" s="1"/>
  <c r="E223" i="52"/>
  <c r="H224" i="1" s="1"/>
  <c r="E222" i="52"/>
  <c r="H223" i="1" s="1"/>
  <c r="E220" i="52"/>
  <c r="H221" i="1" s="1"/>
  <c r="E219" i="52"/>
  <c r="H220" i="1" s="1"/>
  <c r="E218" i="52"/>
  <c r="H219" i="1" s="1"/>
  <c r="E217" i="52"/>
  <c r="H218" i="1" s="1"/>
  <c r="E216" i="52"/>
  <c r="H217" i="1" s="1"/>
  <c r="E215" i="52"/>
  <c r="H216" i="1" s="1"/>
  <c r="E214" i="52"/>
  <c r="H215" i="1" s="1"/>
  <c r="E196" i="52"/>
  <c r="H197" i="1" s="1"/>
  <c r="F155" i="52"/>
  <c r="E155"/>
  <c r="H155" i="1" s="1"/>
  <c r="F154" i="52"/>
  <c r="E154"/>
  <c r="H154" i="1" s="1"/>
  <c r="F153" i="52"/>
  <c r="E153"/>
  <c r="H153" i="1" s="1"/>
  <c r="F152" i="52"/>
  <c r="E152"/>
  <c r="H152" i="1" s="1"/>
  <c r="F151" i="52"/>
  <c r="E151"/>
  <c r="H151" i="1" s="1"/>
  <c r="F150" i="52"/>
  <c r="E150"/>
  <c r="H150" i="1" s="1"/>
  <c r="F149" i="52"/>
  <c r="E149"/>
  <c r="H149" i="1" s="1"/>
  <c r="F148" i="52"/>
  <c r="E148"/>
  <c r="H148" i="1" s="1"/>
  <c r="F147" i="52"/>
  <c r="E147"/>
  <c r="H147" i="1" s="1"/>
  <c r="F146" i="52"/>
  <c r="E146"/>
  <c r="H146" i="1" s="1"/>
  <c r="F145" i="52"/>
  <c r="E145"/>
  <c r="H145" i="1" s="1"/>
  <c r="F144" i="52"/>
  <c r="E144"/>
  <c r="H144" i="1" s="1"/>
  <c r="F143" i="52"/>
  <c r="E143"/>
  <c r="H143" i="1" s="1"/>
  <c r="F142" i="52"/>
  <c r="E142"/>
  <c r="H142" i="1" s="1"/>
  <c r="F141" i="52"/>
  <c r="E141"/>
  <c r="H141" i="1" s="1"/>
  <c r="F140" i="52"/>
  <c r="E140"/>
  <c r="H140" i="1" s="1"/>
  <c r="F139" i="52"/>
  <c r="E139"/>
  <c r="H139" i="1" s="1"/>
  <c r="F138" i="52"/>
  <c r="E138"/>
  <c r="H138" i="1" s="1"/>
  <c r="F137" i="52"/>
  <c r="E137"/>
  <c r="H137" i="1" s="1"/>
  <c r="F136" i="52"/>
  <c r="E136"/>
  <c r="H136" i="1" s="1"/>
  <c r="F135" i="52"/>
  <c r="E135"/>
  <c r="H135" i="1" s="1"/>
  <c r="F134" i="52"/>
  <c r="E134"/>
  <c r="H134" i="1" s="1"/>
  <c r="F133" i="52"/>
  <c r="E133"/>
  <c r="H133" i="1" s="1"/>
  <c r="F132" i="52"/>
  <c r="E132"/>
  <c r="H132" i="1" s="1"/>
  <c r="F131" i="52"/>
  <c r="E131"/>
  <c r="H131" i="1" s="1"/>
  <c r="F130" i="52"/>
  <c r="E130"/>
  <c r="H130" i="1" s="1"/>
  <c r="F129" i="52"/>
  <c r="E129"/>
  <c r="H129" i="1" s="1"/>
  <c r="F128" i="52"/>
  <c r="E128"/>
  <c r="H128" i="1" s="1"/>
  <c r="F127" i="52"/>
  <c r="E127"/>
  <c r="H127" i="1" s="1"/>
  <c r="F126" i="52"/>
  <c r="E126"/>
  <c r="H126" i="1" s="1"/>
  <c r="F125" i="52"/>
  <c r="E125"/>
  <c r="H125" i="1" s="1"/>
  <c r="F124" i="52"/>
  <c r="E124"/>
  <c r="H124" i="1" s="1"/>
  <c r="F123" i="52"/>
  <c r="E123"/>
  <c r="H123" i="1" s="1"/>
  <c r="F122" i="52"/>
  <c r="E122"/>
  <c r="H122" i="1" s="1"/>
  <c r="F121" i="52"/>
  <c r="E121"/>
  <c r="H121" i="1" s="1"/>
  <c r="F120" i="52"/>
  <c r="E120"/>
  <c r="H120" i="1" s="1"/>
  <c r="F119" i="52"/>
  <c r="E119"/>
  <c r="H119" i="1" s="1"/>
  <c r="F118" i="52"/>
  <c r="E118"/>
  <c r="H118" i="1" s="1"/>
  <c r="F117" i="52"/>
  <c r="E117"/>
  <c r="H117" i="1" s="1"/>
  <c r="F116" i="52"/>
  <c r="E116"/>
  <c r="H116" i="1" s="1"/>
  <c r="F115" i="52"/>
  <c r="E115"/>
  <c r="H115" i="1" s="1"/>
  <c r="F114" i="52"/>
  <c r="E114"/>
  <c r="H114" i="1" s="1"/>
  <c r="F113" i="52"/>
  <c r="E113"/>
  <c r="H113" i="1" s="1"/>
  <c r="F112" i="52"/>
  <c r="E112"/>
  <c r="H112" i="1" s="1"/>
  <c r="F111" i="52"/>
  <c r="E111"/>
  <c r="H111" i="1" s="1"/>
  <c r="F110" i="52"/>
  <c r="E110"/>
  <c r="H110" i="1" s="1"/>
  <c r="F109" i="52"/>
  <c r="E109"/>
  <c r="H109" i="1" s="1"/>
  <c r="F108" i="52"/>
  <c r="E108"/>
  <c r="H108" i="1" s="1"/>
  <c r="F107" i="52"/>
  <c r="E107"/>
  <c r="H107" i="1" s="1"/>
  <c r="F106" i="52"/>
  <c r="E106"/>
  <c r="H106" i="1" s="1"/>
  <c r="F105" i="52"/>
  <c r="E105"/>
  <c r="H105" i="1" s="1"/>
  <c r="F104" i="52"/>
  <c r="E104"/>
  <c r="H104" i="1" s="1"/>
  <c r="F103" i="52"/>
  <c r="E103"/>
  <c r="H103" i="1" s="1"/>
  <c r="F102" i="52"/>
  <c r="E102"/>
  <c r="H102" i="1" s="1"/>
  <c r="F101" i="52"/>
  <c r="E101"/>
  <c r="H101" i="1" s="1"/>
  <c r="F100" i="52"/>
  <c r="E100"/>
  <c r="H100" i="1" s="1"/>
  <c r="F99" i="52"/>
  <c r="E99"/>
  <c r="H99" i="1" s="1"/>
  <c r="F98" i="52"/>
  <c r="E98"/>
  <c r="H98" i="1" s="1"/>
  <c r="F97" i="52"/>
  <c r="E97"/>
  <c r="H97" i="1" s="1"/>
  <c r="F96" i="52"/>
  <c r="E96"/>
  <c r="H96" i="1" s="1"/>
  <c r="F95" i="52"/>
  <c r="E95"/>
  <c r="H95" i="1" s="1"/>
  <c r="F94" i="52"/>
  <c r="E94"/>
  <c r="H94" i="1" s="1"/>
  <c r="F93" i="52"/>
  <c r="E93"/>
  <c r="H93" i="1" s="1"/>
  <c r="F92" i="52"/>
  <c r="E92"/>
  <c r="H92" i="1" s="1"/>
  <c r="F91" i="52"/>
  <c r="E91"/>
  <c r="H91" i="1" s="1"/>
  <c r="F90" i="52"/>
  <c r="E90"/>
  <c r="H90" i="1" s="1"/>
  <c r="F89" i="52"/>
  <c r="E89"/>
  <c r="H89" i="1" s="1"/>
  <c r="F88" i="52"/>
  <c r="E88"/>
  <c r="H88" i="1" s="1"/>
  <c r="F87" i="52"/>
  <c r="E87"/>
  <c r="H87" i="1" s="1"/>
  <c r="F86" i="52"/>
  <c r="E86"/>
  <c r="H86" i="1" s="1"/>
  <c r="F85" i="52"/>
  <c r="E85"/>
  <c r="H85" i="1" s="1"/>
  <c r="F84" i="52"/>
  <c r="E84"/>
  <c r="H84" i="1" s="1"/>
  <c r="F83" i="52"/>
  <c r="E83"/>
  <c r="H83" i="1" s="1"/>
  <c r="F82" i="52"/>
  <c r="E82"/>
  <c r="H82" i="1" s="1"/>
  <c r="F81" i="52"/>
  <c r="E81"/>
  <c r="H81" i="1" s="1"/>
  <c r="F80" i="52"/>
  <c r="E80"/>
  <c r="H80" i="1" s="1"/>
  <c r="F79" i="52"/>
  <c r="E79"/>
  <c r="H79" i="1" s="1"/>
  <c r="F78" i="52"/>
  <c r="E78"/>
  <c r="H78" i="1" s="1"/>
  <c r="F77" i="52"/>
  <c r="E77"/>
  <c r="H77" i="1" s="1"/>
  <c r="F76" i="52"/>
  <c r="E76"/>
  <c r="H76" i="1" s="1"/>
  <c r="F75" i="52"/>
  <c r="E75"/>
  <c r="H75" i="1" s="1"/>
  <c r="F74" i="52"/>
  <c r="E74"/>
  <c r="H74" i="1" s="1"/>
  <c r="F73" i="52"/>
  <c r="E73"/>
  <c r="H73" i="1" s="1"/>
  <c r="F72" i="52"/>
  <c r="E72"/>
  <c r="H72" i="1" s="1"/>
  <c r="F71" i="52"/>
  <c r="E71"/>
  <c r="H71" i="1" s="1"/>
  <c r="F70" i="52"/>
  <c r="E70"/>
  <c r="H70" i="1" s="1"/>
  <c r="F69" i="52"/>
  <c r="E69"/>
  <c r="H69" i="1" s="1"/>
  <c r="F68" i="52"/>
  <c r="E68"/>
  <c r="H68" i="1" s="1"/>
  <c r="F67" i="52"/>
  <c r="E67"/>
  <c r="H67" i="1" s="1"/>
  <c r="F66" i="52"/>
  <c r="E66"/>
  <c r="H66" i="1" s="1"/>
  <c r="F65" i="52"/>
  <c r="E65"/>
  <c r="H65" i="1" s="1"/>
  <c r="F64" i="52"/>
  <c r="E64"/>
  <c r="H64" i="1" s="1"/>
  <c r="F63" i="52"/>
  <c r="E63"/>
  <c r="H63" i="1" s="1"/>
  <c r="F62" i="52"/>
  <c r="E62"/>
  <c r="H62" i="1" s="1"/>
  <c r="F61" i="52"/>
  <c r="E61"/>
  <c r="H61" i="1" s="1"/>
  <c r="F60" i="52"/>
  <c r="E60"/>
  <c r="H60" i="1" s="1"/>
  <c r="F59" i="52"/>
  <c r="E59"/>
  <c r="H59" i="1" s="1"/>
  <c r="F58" i="52"/>
  <c r="E58"/>
  <c r="H58" i="1" s="1"/>
  <c r="F57" i="52"/>
  <c r="E57"/>
  <c r="H57" i="1" s="1"/>
  <c r="F56" i="52"/>
  <c r="E56"/>
  <c r="H56" i="1" s="1"/>
  <c r="F55" i="52"/>
  <c r="E55"/>
  <c r="H55" i="1" s="1"/>
  <c r="F54" i="52"/>
  <c r="E54"/>
  <c r="H54" i="1" s="1"/>
  <c r="F53" i="52"/>
  <c r="E53"/>
  <c r="H53" i="1" s="1"/>
  <c r="F52" i="52"/>
  <c r="E52"/>
  <c r="H52" i="1" s="1"/>
  <c r="F51" i="52"/>
  <c r="E51"/>
  <c r="H51" i="1" s="1"/>
  <c r="F50" i="52"/>
  <c r="E50"/>
  <c r="H50" i="1" s="1"/>
  <c r="F49" i="52"/>
  <c r="E49"/>
  <c r="H49" i="1" s="1"/>
  <c r="F48" i="52"/>
  <c r="E48"/>
  <c r="H48" i="1" s="1"/>
  <c r="F47" i="52"/>
  <c r="E47"/>
  <c r="H47" i="1" s="1"/>
  <c r="F46" i="52"/>
  <c r="E46"/>
  <c r="H46" i="1" s="1"/>
  <c r="F45" i="52"/>
  <c r="E45"/>
  <c r="H45" i="1" s="1"/>
  <c r="F44" i="52"/>
  <c r="E44"/>
  <c r="H44" i="1" s="1"/>
  <c r="F43" i="52"/>
  <c r="E43"/>
  <c r="H43" i="1" s="1"/>
  <c r="F42" i="52"/>
  <c r="E42"/>
  <c r="H42" i="1" s="1"/>
  <c r="F41" i="52"/>
  <c r="E41"/>
  <c r="H41" i="1" s="1"/>
  <c r="F40" i="52"/>
  <c r="E40"/>
  <c r="H40" i="1" s="1"/>
  <c r="F39" i="52"/>
  <c r="E39"/>
  <c r="H39" i="1" s="1"/>
  <c r="F38" i="52"/>
  <c r="E38"/>
  <c r="H38" i="1" s="1"/>
  <c r="F37" i="52"/>
  <c r="E37"/>
  <c r="H37" i="1" s="1"/>
  <c r="F36" i="52"/>
  <c r="E36"/>
  <c r="H36" i="1" s="1"/>
  <c r="F35" i="52"/>
  <c r="E35"/>
  <c r="H35" i="1" s="1"/>
  <c r="F34" i="52"/>
  <c r="E34"/>
  <c r="H34" i="1" s="1"/>
  <c r="F33" i="52"/>
  <c r="E33"/>
  <c r="H33" i="1" s="1"/>
  <c r="F32" i="52"/>
  <c r="E32"/>
  <c r="H32" i="1" s="1"/>
  <c r="F31" i="52"/>
  <c r="E31"/>
  <c r="H31" i="1" s="1"/>
  <c r="F30" i="52"/>
  <c r="E30"/>
  <c r="H30" i="1" s="1"/>
  <c r="F29" i="52"/>
  <c r="E29"/>
  <c r="H29" i="1" s="1"/>
  <c r="F28" i="52"/>
  <c r="E28"/>
  <c r="H28" i="1" s="1"/>
  <c r="F27" i="52"/>
  <c r="E27"/>
  <c r="H27" i="1" s="1"/>
  <c r="F26" i="52"/>
  <c r="E26"/>
  <c r="H26" i="1" s="1"/>
  <c r="F25" i="52"/>
  <c r="E25"/>
  <c r="H25" i="1" s="1"/>
  <c r="F24" i="52"/>
  <c r="E24"/>
  <c r="H24" i="1" s="1"/>
  <c r="F23" i="52"/>
  <c r="E23"/>
  <c r="H23" i="1" s="1"/>
  <c r="F22" i="52"/>
  <c r="E22"/>
  <c r="H22" i="1" s="1"/>
  <c r="F21" i="52"/>
  <c r="E21"/>
  <c r="H21" i="1" s="1"/>
  <c r="F20" i="52"/>
  <c r="E20"/>
  <c r="H20" i="1" s="1"/>
  <c r="F19" i="52"/>
  <c r="E19"/>
  <c r="H19" i="1" s="1"/>
  <c r="F18" i="52"/>
  <c r="E18"/>
  <c r="H18" i="1" s="1"/>
  <c r="F17" i="52"/>
  <c r="E17"/>
  <c r="H17" i="1" s="1"/>
  <c r="F16" i="52"/>
  <c r="E16"/>
  <c r="H16" i="1" s="1"/>
  <c r="F15" i="52"/>
  <c r="E15"/>
  <c r="H15" i="1" s="1"/>
  <c r="F14" i="52"/>
  <c r="E14"/>
  <c r="H14" i="1" s="1"/>
  <c r="F13" i="52"/>
  <c r="E13"/>
  <c r="H13" i="1" s="1"/>
  <c r="F12" i="52"/>
  <c r="E12"/>
  <c r="H12" i="1" s="1"/>
  <c r="F11" i="52"/>
  <c r="E11"/>
  <c r="H11" i="1" s="1"/>
  <c r="F10" i="52"/>
  <c r="E10"/>
  <c r="H10" i="1" s="1"/>
  <c r="F9" i="52"/>
  <c r="E9"/>
  <c r="H9" i="1" s="1"/>
  <c r="F8" i="52"/>
  <c r="E8"/>
  <c r="H8" i="1" s="1"/>
  <c r="F7" i="52"/>
  <c r="E7"/>
  <c r="H7" i="1" s="1"/>
  <c r="F6" i="52"/>
  <c r="E6"/>
  <c r="H6" i="1" s="1"/>
  <c r="F5" i="52"/>
  <c r="E5"/>
  <c r="H5" i="1" s="1"/>
  <c r="F4" i="52"/>
  <c r="E4"/>
  <c r="H4" i="1" s="1"/>
  <c r="F3" i="52"/>
  <c r="E3"/>
  <c r="H3" i="1" s="1"/>
  <c r="F2" i="52"/>
  <c r="E2"/>
  <c r="H2" i="1" s="1"/>
  <c r="H153" i="44"/>
  <c r="H154"/>
  <c r="H155"/>
  <c r="E153" i="12"/>
  <c r="G153" i="1" s="1"/>
  <c r="E154" i="12"/>
  <c r="G154" i="1" s="1"/>
  <c r="E155" i="12"/>
  <c r="G155" i="1" s="1"/>
  <c r="E153" i="43"/>
  <c r="I153" i="1" s="1"/>
  <c r="E154" i="43"/>
  <c r="E155"/>
  <c r="E153" i="49"/>
  <c r="J153" i="1" s="1"/>
  <c r="E154" i="49"/>
  <c r="E155"/>
  <c r="L163" i="1"/>
  <c r="L164"/>
  <c r="L165"/>
  <c r="L166"/>
  <c r="E153" i="44"/>
  <c r="K153" i="1" s="1"/>
  <c r="E154" i="44"/>
  <c r="E155"/>
  <c r="L160" i="1"/>
  <c r="E153" i="10"/>
  <c r="F153" i="1" s="1"/>
  <c r="E154" i="10"/>
  <c r="E155"/>
  <c r="F153" i="12"/>
  <c r="F154"/>
  <c r="F155"/>
  <c r="F153" i="43"/>
  <c r="F154"/>
  <c r="F155"/>
  <c r="F153" i="49"/>
  <c r="F154"/>
  <c r="F155"/>
  <c r="G3" i="44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2"/>
  <c r="AG153" i="1" l="1"/>
  <c r="AP166"/>
  <c r="AP165"/>
  <c r="AP164"/>
  <c r="AP163"/>
  <c r="AP153"/>
  <c r="AP162"/>
  <c r="AP160"/>
  <c r="AP157"/>
  <c r="AP154"/>
  <c r="AP161"/>
  <c r="AP158"/>
  <c r="AP155"/>
  <c r="L153"/>
  <c r="AR165" l="1"/>
  <c r="AR163"/>
  <c r="AR164"/>
  <c r="AR166"/>
  <c r="AR153"/>
  <c r="AG160"/>
  <c r="AG161"/>
  <c r="AG162"/>
  <c r="L162" l="1"/>
  <c r="L161"/>
  <c r="C142" i="27"/>
  <c r="C143"/>
  <c r="C144"/>
  <c r="C145"/>
  <c r="C146"/>
  <c r="C147"/>
  <c r="C148"/>
  <c r="C149"/>
  <c r="C150"/>
  <c r="C151"/>
  <c r="C152"/>
  <c r="E154"/>
  <c r="Y154" i="1" s="1"/>
  <c r="E155" i="27"/>
  <c r="Y155" i="1" s="1"/>
  <c r="AG157"/>
  <c r="AG158"/>
  <c r="D3" i="2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2"/>
  <c r="C196" l="1"/>
  <c r="C223"/>
  <c r="C235"/>
  <c r="C207"/>
  <c r="C238"/>
  <c r="C218"/>
  <c r="C205"/>
  <c r="C239"/>
  <c r="AR162" i="1"/>
  <c r="AR160"/>
  <c r="AR161"/>
  <c r="C3" i="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E154"/>
  <c r="E155"/>
  <c r="C2"/>
  <c r="R154" i="1" l="1"/>
  <c r="R155"/>
  <c r="L157" l="1"/>
  <c r="L158"/>
  <c r="AR158" l="1"/>
  <c r="AR157"/>
  <c r="E226" i="26" l="1"/>
  <c r="X227" i="1" s="1"/>
  <c r="E223" i="26"/>
  <c r="X224" i="1" s="1"/>
  <c r="G2" i="24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"/>
  <c r="Z146" i="1"/>
  <c r="Z147"/>
  <c r="Z148"/>
  <c r="Z149"/>
  <c r="Z150"/>
  <c r="Z151"/>
  <c r="Z152"/>
  <c r="F2" i="27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"/>
  <c r="E227"/>
  <c r="Y228" i="1" s="1"/>
  <c r="E222" i="27"/>
  <c r="Y223" i="1" s="1"/>
  <c r="E146" i="27"/>
  <c r="Y146" i="1" s="1"/>
  <c r="E147" i="27"/>
  <c r="Y147" i="1" s="1"/>
  <c r="E148" i="27"/>
  <c r="Y148" i="1" s="1"/>
  <c r="E149" i="27"/>
  <c r="Y149" i="1" s="1"/>
  <c r="E150" i="27"/>
  <c r="Y150" i="1" s="1"/>
  <c r="E151" i="27"/>
  <c r="Y151" i="1" s="1"/>
  <c r="E152" i="27"/>
  <c r="Y152" i="1" s="1"/>
  <c r="F2" i="26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"/>
  <c r="E227"/>
  <c r="X228" i="1" s="1"/>
  <c r="E224" i="26"/>
  <c r="X225" i="1" s="1"/>
  <c r="E222" i="26"/>
  <c r="X223" i="1" s="1"/>
  <c r="E146" i="26"/>
  <c r="X146" i="1" s="1"/>
  <c r="E147" i="26"/>
  <c r="X147" i="1" s="1"/>
  <c r="E148" i="26"/>
  <c r="X148" i="1" s="1"/>
  <c r="E149" i="26"/>
  <c r="X149" i="1" s="1"/>
  <c r="E150" i="26"/>
  <c r="X150" i="1" s="1"/>
  <c r="E151" i="26"/>
  <c r="X151" i="1" s="1"/>
  <c r="E152" i="26"/>
  <c r="X152" i="1" s="1"/>
  <c r="AB146"/>
  <c r="AB147"/>
  <c r="AB148"/>
  <c r="AB149"/>
  <c r="AB150"/>
  <c r="AB151"/>
  <c r="AB152"/>
  <c r="D1" i="50"/>
  <c r="F2" i="3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5"/>
  <c r="F1"/>
  <c r="F222" i="24" l="1"/>
  <c r="F227"/>
  <c r="E222"/>
  <c r="V223" i="1" s="1"/>
  <c r="E227" i="24"/>
  <c r="V228" i="1" s="1"/>
  <c r="E146" i="24"/>
  <c r="V146" i="1" s="1"/>
  <c r="F146" i="24"/>
  <c r="E147"/>
  <c r="V147" i="1" s="1"/>
  <c r="F147" i="24"/>
  <c r="W147" i="1" s="1"/>
  <c r="E148" i="24"/>
  <c r="V148" i="1" s="1"/>
  <c r="F148" i="24"/>
  <c r="W148" i="1" s="1"/>
  <c r="E149" i="24"/>
  <c r="V149" i="1" s="1"/>
  <c r="F149" i="24"/>
  <c r="W149" i="1" s="1"/>
  <c r="E150" i="24"/>
  <c r="V150" i="1" s="1"/>
  <c r="F150" i="24"/>
  <c r="E151"/>
  <c r="V151" i="1" s="1"/>
  <c r="F151" i="24"/>
  <c r="W151" i="1" s="1"/>
  <c r="E152" i="24"/>
  <c r="V152" i="1" s="1"/>
  <c r="F152" i="24"/>
  <c r="F2" i="5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"/>
  <c r="R2" i="22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"/>
  <c r="C146"/>
  <c r="E146" s="1"/>
  <c r="C147"/>
  <c r="E147" s="1"/>
  <c r="T147" i="1" s="1"/>
  <c r="C148" i="22"/>
  <c r="E148" s="1"/>
  <c r="T148" i="1" s="1"/>
  <c r="C149" i="22"/>
  <c r="E149" s="1"/>
  <c r="T149" i="1" s="1"/>
  <c r="C150" i="22"/>
  <c r="E150" s="1"/>
  <c r="T150" i="1" s="1"/>
  <c r="C151" i="22"/>
  <c r="E151" s="1"/>
  <c r="T151" i="1" s="1"/>
  <c r="C152" i="22"/>
  <c r="E152" s="1"/>
  <c r="E154"/>
  <c r="E155"/>
  <c r="E2" i="37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"/>
  <c r="F2" i="23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"/>
  <c r="U146" i="1"/>
  <c r="U147"/>
  <c r="U148"/>
  <c r="U149"/>
  <c r="U150"/>
  <c r="U151"/>
  <c r="U152"/>
  <c r="T223" l="1"/>
  <c r="T228"/>
  <c r="T155"/>
  <c r="T154"/>
  <c r="W146"/>
  <c r="T146"/>
  <c r="T152"/>
  <c r="W150"/>
  <c r="W152"/>
  <c r="D228" i="37"/>
  <c r="AF229" i="1" s="1"/>
  <c r="D227" i="37"/>
  <c r="AF228" i="1" s="1"/>
  <c r="D226" i="37"/>
  <c r="AF227" i="1" s="1"/>
  <c r="D224" i="37"/>
  <c r="AF225" i="1" s="1"/>
  <c r="D223" i="37"/>
  <c r="AF224" i="1" s="1"/>
  <c r="D222" i="37"/>
  <c r="AF223" i="1" s="1"/>
  <c r="D146" i="37"/>
  <c r="AF146" i="1" s="1"/>
  <c r="D147" i="37"/>
  <c r="AF147" i="1" s="1"/>
  <c r="D148" i="37"/>
  <c r="AF148" i="1" s="1"/>
  <c r="D149" i="37"/>
  <c r="AF149" i="1" s="1"/>
  <c r="D150" i="37"/>
  <c r="AF150" i="1" s="1"/>
  <c r="D151" i="37"/>
  <c r="AF151" i="1" s="1"/>
  <c r="D152" i="37"/>
  <c r="AF152" i="1" s="1"/>
  <c r="V2" i="45"/>
  <c r="V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"/>
  <c r="AA146" i="1"/>
  <c r="AA147"/>
  <c r="AA148"/>
  <c r="AA149"/>
  <c r="AA150"/>
  <c r="AA151"/>
  <c r="AA152"/>
  <c r="F2" i="16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"/>
  <c r="E227"/>
  <c r="N228" i="1" s="1"/>
  <c r="E226" i="16"/>
  <c r="N227" i="1" s="1"/>
  <c r="E224" i="16"/>
  <c r="N225" i="1" s="1"/>
  <c r="E223" i="16"/>
  <c r="N224" i="1" s="1"/>
  <c r="E222" i="16"/>
  <c r="N223" i="1" s="1"/>
  <c r="E146" i="16"/>
  <c r="N146" i="1" s="1"/>
  <c r="E147" i="16"/>
  <c r="N147" i="1" s="1"/>
  <c r="E148" i="16"/>
  <c r="N148" i="1" s="1"/>
  <c r="E149" i="16"/>
  <c r="N149" i="1" s="1"/>
  <c r="E150" i="16"/>
  <c r="N150" i="1" s="1"/>
  <c r="E151" i="16"/>
  <c r="N151" i="1" s="1"/>
  <c r="E152" i="16"/>
  <c r="N152" i="1" s="1"/>
  <c r="E2" i="36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"/>
  <c r="G2" i="51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"/>
  <c r="F2" i="2"/>
  <c r="F2" i="3" s="1"/>
  <c r="F2" i="6" s="1"/>
  <c r="G2" i="34" s="1"/>
  <c r="F3" i="2"/>
  <c r="F3" i="3" s="1"/>
  <c r="F3" i="6" s="1"/>
  <c r="G3" i="34" s="1"/>
  <c r="F4" i="2"/>
  <c r="F4" i="3" s="1"/>
  <c r="F4" i="6" s="1"/>
  <c r="G4" i="34" s="1"/>
  <c r="F5" i="2"/>
  <c r="F5" i="3" s="1"/>
  <c r="F5" i="6" s="1"/>
  <c r="G5" i="34" s="1"/>
  <c r="F6" i="2"/>
  <c r="F6" i="3" s="1"/>
  <c r="F6" i="6" s="1"/>
  <c r="G6" i="34" s="1"/>
  <c r="F7" i="2"/>
  <c r="F7" i="3" s="1"/>
  <c r="F7" i="6" s="1"/>
  <c r="G7" i="34" s="1"/>
  <c r="F8" i="2"/>
  <c r="F8" i="3" s="1"/>
  <c r="F8" i="6" s="1"/>
  <c r="G8" i="34" s="1"/>
  <c r="F9" i="2"/>
  <c r="F9" i="3" s="1"/>
  <c r="F9" i="6" s="1"/>
  <c r="G9" i="34" s="1"/>
  <c r="F10" i="2"/>
  <c r="F10" i="3" s="1"/>
  <c r="F10" i="6" s="1"/>
  <c r="G10" i="34" s="1"/>
  <c r="F11" i="2"/>
  <c r="F11" i="3" s="1"/>
  <c r="F11" i="6" s="1"/>
  <c r="G11" i="34" s="1"/>
  <c r="F12" i="2"/>
  <c r="F12" i="3" s="1"/>
  <c r="F12" i="6" s="1"/>
  <c r="G12" i="34" s="1"/>
  <c r="F13" i="2"/>
  <c r="F13" i="3" s="1"/>
  <c r="F13" i="6" s="1"/>
  <c r="G13" i="34" s="1"/>
  <c r="F14" i="2"/>
  <c r="F14" i="3" s="1"/>
  <c r="F14" i="6" s="1"/>
  <c r="G14" i="34" s="1"/>
  <c r="F15" i="2"/>
  <c r="F15" i="3" s="1"/>
  <c r="F15" i="6" s="1"/>
  <c r="G15" i="34" s="1"/>
  <c r="F16" i="2"/>
  <c r="F16" i="3" s="1"/>
  <c r="F16" i="6" s="1"/>
  <c r="G16" i="34" s="1"/>
  <c r="F17" i="2"/>
  <c r="F17" i="3" s="1"/>
  <c r="F17" i="6" s="1"/>
  <c r="G17" i="34" s="1"/>
  <c r="F18" i="2"/>
  <c r="F18" i="3" s="1"/>
  <c r="F18" i="6" s="1"/>
  <c r="G18" i="34" s="1"/>
  <c r="F19" i="2"/>
  <c r="F19" i="3" s="1"/>
  <c r="F19" i="6" s="1"/>
  <c r="G19" i="34" s="1"/>
  <c r="F20" i="2"/>
  <c r="F20" i="3" s="1"/>
  <c r="F20" i="6" s="1"/>
  <c r="G20" i="34" s="1"/>
  <c r="F21" i="2"/>
  <c r="F21" i="3" s="1"/>
  <c r="F21" i="6" s="1"/>
  <c r="G21" i="34" s="1"/>
  <c r="F22" i="2"/>
  <c r="F22" i="3" s="1"/>
  <c r="F22" i="6" s="1"/>
  <c r="G22" i="34" s="1"/>
  <c r="F23" i="2"/>
  <c r="F23" i="3" s="1"/>
  <c r="F23" i="6" s="1"/>
  <c r="G23" i="34" s="1"/>
  <c r="F24" i="2"/>
  <c r="F24" i="3" s="1"/>
  <c r="F24" i="6" s="1"/>
  <c r="G24" i="34" s="1"/>
  <c r="F25" i="2"/>
  <c r="F25" i="3" s="1"/>
  <c r="F25" i="6" s="1"/>
  <c r="G25" i="34" s="1"/>
  <c r="F26" i="2"/>
  <c r="F26" i="3" s="1"/>
  <c r="F26" i="6" s="1"/>
  <c r="G26" i="34" s="1"/>
  <c r="F27" i="2"/>
  <c r="F27" i="3" s="1"/>
  <c r="F27" i="6" s="1"/>
  <c r="G27" i="34" s="1"/>
  <c r="F28" i="2"/>
  <c r="F28" i="3" s="1"/>
  <c r="F28" i="6" s="1"/>
  <c r="G28" i="34" s="1"/>
  <c r="F29" i="2"/>
  <c r="F29" i="3" s="1"/>
  <c r="F29" i="6" s="1"/>
  <c r="G29" i="34" s="1"/>
  <c r="F30" i="2"/>
  <c r="F30" i="3" s="1"/>
  <c r="F30" i="6" s="1"/>
  <c r="G30" i="34" s="1"/>
  <c r="F31" i="2"/>
  <c r="F31" i="3" s="1"/>
  <c r="F31" i="6" s="1"/>
  <c r="G31" i="34" s="1"/>
  <c r="F32" i="2"/>
  <c r="F32" i="3" s="1"/>
  <c r="F32" i="6" s="1"/>
  <c r="G32" i="34" s="1"/>
  <c r="F33" i="2"/>
  <c r="F33" i="3" s="1"/>
  <c r="F33" i="6" s="1"/>
  <c r="G33" i="34" s="1"/>
  <c r="F34" i="2"/>
  <c r="F34" i="3" s="1"/>
  <c r="F34" i="6" s="1"/>
  <c r="G34" i="34" s="1"/>
  <c r="F35" i="2"/>
  <c r="F35" i="3" s="1"/>
  <c r="F35" i="6" s="1"/>
  <c r="G35" i="34" s="1"/>
  <c r="F36" i="2"/>
  <c r="F36" i="3" s="1"/>
  <c r="F36" i="6" s="1"/>
  <c r="G36" i="34" s="1"/>
  <c r="F37" i="2"/>
  <c r="F37" i="3" s="1"/>
  <c r="F37" i="6" s="1"/>
  <c r="G37" i="34" s="1"/>
  <c r="F38" i="2"/>
  <c r="F38" i="3" s="1"/>
  <c r="F38" i="6" s="1"/>
  <c r="G38" i="34" s="1"/>
  <c r="F39" i="2"/>
  <c r="F39" i="3" s="1"/>
  <c r="F39" i="6" s="1"/>
  <c r="G39" i="34" s="1"/>
  <c r="F40" i="2"/>
  <c r="F40" i="3" s="1"/>
  <c r="F40" i="6" s="1"/>
  <c r="G40" i="34" s="1"/>
  <c r="F41" i="2"/>
  <c r="F41" i="3" s="1"/>
  <c r="F41" i="6" s="1"/>
  <c r="G41" i="34" s="1"/>
  <c r="F42" i="2"/>
  <c r="F42" i="3" s="1"/>
  <c r="F42" i="6" s="1"/>
  <c r="G42" i="34" s="1"/>
  <c r="F43" i="2"/>
  <c r="F43" i="3" s="1"/>
  <c r="F43" i="6" s="1"/>
  <c r="G43" i="34" s="1"/>
  <c r="F44" i="2"/>
  <c r="F44" i="3" s="1"/>
  <c r="F44" i="6" s="1"/>
  <c r="G44" i="34" s="1"/>
  <c r="F45" i="2"/>
  <c r="F45" i="3" s="1"/>
  <c r="F45" i="6" s="1"/>
  <c r="G45" i="34" s="1"/>
  <c r="F46" i="2"/>
  <c r="F46" i="3" s="1"/>
  <c r="F46" i="6" s="1"/>
  <c r="G46" i="34" s="1"/>
  <c r="F47" i="2"/>
  <c r="F47" i="3" s="1"/>
  <c r="F47" i="6" s="1"/>
  <c r="G47" i="34" s="1"/>
  <c r="F48" i="2"/>
  <c r="F48" i="3" s="1"/>
  <c r="F48" i="6" s="1"/>
  <c r="G48" i="34" s="1"/>
  <c r="F49" i="2"/>
  <c r="F49" i="3" s="1"/>
  <c r="F49" i="6" s="1"/>
  <c r="G49" i="34" s="1"/>
  <c r="F50" i="2"/>
  <c r="F50" i="3" s="1"/>
  <c r="F50" i="6" s="1"/>
  <c r="G50" i="34" s="1"/>
  <c r="F51" i="2"/>
  <c r="F51" i="3" s="1"/>
  <c r="F51" i="6" s="1"/>
  <c r="G51" i="34" s="1"/>
  <c r="F52" i="2"/>
  <c r="F52" i="3" s="1"/>
  <c r="F52" i="6" s="1"/>
  <c r="G52" i="34" s="1"/>
  <c r="F53" i="2"/>
  <c r="F53" i="3" s="1"/>
  <c r="F53" i="6" s="1"/>
  <c r="G53" i="34" s="1"/>
  <c r="F54" i="2"/>
  <c r="F54" i="3" s="1"/>
  <c r="F54" i="6" s="1"/>
  <c r="G54" i="34" s="1"/>
  <c r="F55" i="2"/>
  <c r="F55" i="3" s="1"/>
  <c r="F55" i="6" s="1"/>
  <c r="G55" i="34" s="1"/>
  <c r="F56" i="2"/>
  <c r="F56" i="3" s="1"/>
  <c r="F56" i="6" s="1"/>
  <c r="G56" i="34" s="1"/>
  <c r="F57" i="2"/>
  <c r="F57" i="3" s="1"/>
  <c r="F57" i="6" s="1"/>
  <c r="G57" i="34" s="1"/>
  <c r="F58" i="2"/>
  <c r="F58" i="3" s="1"/>
  <c r="F58" i="6" s="1"/>
  <c r="G58" i="34" s="1"/>
  <c r="F59" i="2"/>
  <c r="F59" i="3" s="1"/>
  <c r="F59" i="6" s="1"/>
  <c r="G59" i="34" s="1"/>
  <c r="F60" i="2"/>
  <c r="F60" i="3" s="1"/>
  <c r="F60" i="6" s="1"/>
  <c r="G60" i="34" s="1"/>
  <c r="F61" i="2"/>
  <c r="F61" i="3" s="1"/>
  <c r="F61" i="6" s="1"/>
  <c r="G61" i="34" s="1"/>
  <c r="F62" i="2"/>
  <c r="F62" i="3" s="1"/>
  <c r="F62" i="6" s="1"/>
  <c r="G62" i="34" s="1"/>
  <c r="F63" i="2"/>
  <c r="F63" i="3" s="1"/>
  <c r="F63" i="6" s="1"/>
  <c r="G63" i="34" s="1"/>
  <c r="F64" i="2"/>
  <c r="F64" i="3" s="1"/>
  <c r="F64" i="6" s="1"/>
  <c r="G64" i="34" s="1"/>
  <c r="F65" i="2"/>
  <c r="F65" i="3" s="1"/>
  <c r="F65" i="6" s="1"/>
  <c r="G65" i="34" s="1"/>
  <c r="F66" i="2"/>
  <c r="F66" i="3" s="1"/>
  <c r="F66" i="6" s="1"/>
  <c r="G66" i="34" s="1"/>
  <c r="F67" i="2"/>
  <c r="F67" i="3" s="1"/>
  <c r="F67" i="6" s="1"/>
  <c r="G67" i="34" s="1"/>
  <c r="F68" i="2"/>
  <c r="F68" i="3" s="1"/>
  <c r="F68" i="6" s="1"/>
  <c r="G68" i="34" s="1"/>
  <c r="F69" i="2"/>
  <c r="F69" i="3" s="1"/>
  <c r="F69" i="6" s="1"/>
  <c r="G69" i="34" s="1"/>
  <c r="F70" i="2"/>
  <c r="F70" i="3" s="1"/>
  <c r="F70" i="6" s="1"/>
  <c r="G70" i="34" s="1"/>
  <c r="F71" i="2"/>
  <c r="F71" i="3" s="1"/>
  <c r="F71" i="6" s="1"/>
  <c r="G71" i="34" s="1"/>
  <c r="F72" i="2"/>
  <c r="F72" i="3" s="1"/>
  <c r="F72" i="6" s="1"/>
  <c r="G72" i="34" s="1"/>
  <c r="F73" i="2"/>
  <c r="F73" i="3" s="1"/>
  <c r="F73" i="6" s="1"/>
  <c r="G73" i="34" s="1"/>
  <c r="F74" i="2"/>
  <c r="F74" i="3" s="1"/>
  <c r="F74" i="6" s="1"/>
  <c r="G74" i="34" s="1"/>
  <c r="F75" i="2"/>
  <c r="F75" i="3" s="1"/>
  <c r="F75" i="6" s="1"/>
  <c r="G75" i="34" s="1"/>
  <c r="F76" i="2"/>
  <c r="F76" i="3" s="1"/>
  <c r="F76" i="6" s="1"/>
  <c r="G76" i="34" s="1"/>
  <c r="F77" i="2"/>
  <c r="F77" i="3" s="1"/>
  <c r="F77" i="6" s="1"/>
  <c r="G77" i="34" s="1"/>
  <c r="F78" i="2"/>
  <c r="F78" i="3" s="1"/>
  <c r="F78" i="6" s="1"/>
  <c r="G78" i="34" s="1"/>
  <c r="F79" i="2"/>
  <c r="F79" i="3" s="1"/>
  <c r="F79" i="6" s="1"/>
  <c r="G79" i="34" s="1"/>
  <c r="F80" i="2"/>
  <c r="F80" i="3" s="1"/>
  <c r="F80" i="6" s="1"/>
  <c r="G80" i="34" s="1"/>
  <c r="F81" i="2"/>
  <c r="F81" i="3" s="1"/>
  <c r="F81" i="6" s="1"/>
  <c r="G81" i="34" s="1"/>
  <c r="F82" i="2"/>
  <c r="F82" i="3" s="1"/>
  <c r="F82" i="6" s="1"/>
  <c r="G82" i="34" s="1"/>
  <c r="F83" i="2"/>
  <c r="F83" i="3" s="1"/>
  <c r="F83" i="6" s="1"/>
  <c r="G83" i="34" s="1"/>
  <c r="F84" i="2"/>
  <c r="F84" i="3" s="1"/>
  <c r="F84" i="6" s="1"/>
  <c r="G84" i="34" s="1"/>
  <c r="F85" i="2"/>
  <c r="F85" i="3" s="1"/>
  <c r="F85" i="6" s="1"/>
  <c r="G85" i="34" s="1"/>
  <c r="F86" i="2"/>
  <c r="F86" i="3" s="1"/>
  <c r="F86" i="6" s="1"/>
  <c r="G86" i="34" s="1"/>
  <c r="F87" i="2"/>
  <c r="F87" i="3" s="1"/>
  <c r="F87" i="6" s="1"/>
  <c r="G87" i="34" s="1"/>
  <c r="F88" i="2"/>
  <c r="F88" i="3" s="1"/>
  <c r="F88" i="6" s="1"/>
  <c r="G88" i="34" s="1"/>
  <c r="F89" i="2"/>
  <c r="F89" i="3" s="1"/>
  <c r="F89" i="6" s="1"/>
  <c r="G89" i="34" s="1"/>
  <c r="F90" i="2"/>
  <c r="F90" i="3" s="1"/>
  <c r="F90" i="6" s="1"/>
  <c r="G90" i="34" s="1"/>
  <c r="F91" i="2"/>
  <c r="F91" i="3" s="1"/>
  <c r="F91" i="6" s="1"/>
  <c r="G91" i="34" s="1"/>
  <c r="F92" i="2"/>
  <c r="F92" i="3" s="1"/>
  <c r="F92" i="6" s="1"/>
  <c r="G92" i="34" s="1"/>
  <c r="F93" i="2"/>
  <c r="F93" i="3" s="1"/>
  <c r="F93" i="6" s="1"/>
  <c r="G93" i="34" s="1"/>
  <c r="F94" i="2"/>
  <c r="F94" i="3" s="1"/>
  <c r="F94" i="6" s="1"/>
  <c r="G94" i="34" s="1"/>
  <c r="F95" i="2"/>
  <c r="F95" i="3" s="1"/>
  <c r="F95" i="6" s="1"/>
  <c r="G95" i="34" s="1"/>
  <c r="F96" i="2"/>
  <c r="F96" i="3" s="1"/>
  <c r="F96" i="6" s="1"/>
  <c r="G96" i="34" s="1"/>
  <c r="F97" i="2"/>
  <c r="F97" i="3" s="1"/>
  <c r="F97" i="6" s="1"/>
  <c r="G97" i="34" s="1"/>
  <c r="F98" i="2"/>
  <c r="F98" i="3" s="1"/>
  <c r="F98" i="6" s="1"/>
  <c r="G98" i="34" s="1"/>
  <c r="F99" i="2"/>
  <c r="F99" i="3" s="1"/>
  <c r="F99" i="6" s="1"/>
  <c r="G99" i="34" s="1"/>
  <c r="F100" i="2"/>
  <c r="F100" i="3" s="1"/>
  <c r="F100" i="6" s="1"/>
  <c r="G100" i="34" s="1"/>
  <c r="F101" i="2"/>
  <c r="F101" i="3" s="1"/>
  <c r="F101" i="6" s="1"/>
  <c r="G101" i="34" s="1"/>
  <c r="F102" i="2"/>
  <c r="F102" i="3" s="1"/>
  <c r="F102" i="6" s="1"/>
  <c r="G102" i="34" s="1"/>
  <c r="F103" i="2"/>
  <c r="F103" i="3" s="1"/>
  <c r="F103" i="6" s="1"/>
  <c r="G103" i="34" s="1"/>
  <c r="F104" i="2"/>
  <c r="F104" i="3" s="1"/>
  <c r="F104" i="6" s="1"/>
  <c r="G104" i="34" s="1"/>
  <c r="F105" i="2"/>
  <c r="F105" i="3" s="1"/>
  <c r="F105" i="6" s="1"/>
  <c r="G105" i="34" s="1"/>
  <c r="F106" i="2"/>
  <c r="F106" i="3" s="1"/>
  <c r="F106" i="6" s="1"/>
  <c r="G106" i="34" s="1"/>
  <c r="F107" i="2"/>
  <c r="F107" i="3" s="1"/>
  <c r="F107" i="6" s="1"/>
  <c r="G107" i="34" s="1"/>
  <c r="F108" i="2"/>
  <c r="F108" i="3" s="1"/>
  <c r="F108" i="6" s="1"/>
  <c r="G108" i="34" s="1"/>
  <c r="F109" i="2"/>
  <c r="F109" i="3" s="1"/>
  <c r="F109" i="6" s="1"/>
  <c r="G109" i="34" s="1"/>
  <c r="F110" i="2"/>
  <c r="F110" i="3" s="1"/>
  <c r="F110" i="6" s="1"/>
  <c r="G110" i="34" s="1"/>
  <c r="F111" i="2"/>
  <c r="F111" i="3" s="1"/>
  <c r="F111" i="6" s="1"/>
  <c r="G111" i="34" s="1"/>
  <c r="F112" i="2"/>
  <c r="F112" i="3" s="1"/>
  <c r="F112" i="6" s="1"/>
  <c r="G112" i="34" s="1"/>
  <c r="F113" i="2"/>
  <c r="F113" i="3" s="1"/>
  <c r="F113" i="6" s="1"/>
  <c r="G113" i="34" s="1"/>
  <c r="F114" i="2"/>
  <c r="F114" i="3" s="1"/>
  <c r="F114" i="6" s="1"/>
  <c r="G114" i="34" s="1"/>
  <c r="F115" i="2"/>
  <c r="F115" i="3" s="1"/>
  <c r="F115" i="6" s="1"/>
  <c r="G115" i="34" s="1"/>
  <c r="F116" i="2"/>
  <c r="F116" i="3" s="1"/>
  <c r="F116" i="6" s="1"/>
  <c r="G116" i="34" s="1"/>
  <c r="F117" i="2"/>
  <c r="F117" i="3" s="1"/>
  <c r="F117" i="6" s="1"/>
  <c r="G117" i="34" s="1"/>
  <c r="F118" i="2"/>
  <c r="F118" i="3" s="1"/>
  <c r="F118" i="6" s="1"/>
  <c r="G118" i="34" s="1"/>
  <c r="F119" i="2"/>
  <c r="F119" i="3" s="1"/>
  <c r="F119" i="6" s="1"/>
  <c r="G119" i="34" s="1"/>
  <c r="F120" i="2"/>
  <c r="F120" i="3" s="1"/>
  <c r="F120" i="6" s="1"/>
  <c r="G120" i="34" s="1"/>
  <c r="F121" i="2"/>
  <c r="F121" i="3" s="1"/>
  <c r="F121" i="6" s="1"/>
  <c r="G121" i="34" s="1"/>
  <c r="F122" i="2"/>
  <c r="F122" i="3" s="1"/>
  <c r="F122" i="6" s="1"/>
  <c r="G122" i="34" s="1"/>
  <c r="F123" i="2"/>
  <c r="F123" i="3" s="1"/>
  <c r="F123" i="6" s="1"/>
  <c r="G123" i="34" s="1"/>
  <c r="F124" i="2"/>
  <c r="F124" i="3" s="1"/>
  <c r="F124" i="6" s="1"/>
  <c r="G124" i="34" s="1"/>
  <c r="F125" i="2"/>
  <c r="F125" i="3" s="1"/>
  <c r="F125" i="6" s="1"/>
  <c r="G125" i="34" s="1"/>
  <c r="F126" i="2"/>
  <c r="F126" i="3" s="1"/>
  <c r="F126" i="6" s="1"/>
  <c r="G126" i="34" s="1"/>
  <c r="F127" i="2"/>
  <c r="F127" i="3" s="1"/>
  <c r="F127" i="6" s="1"/>
  <c r="G127" i="34" s="1"/>
  <c r="F128" i="2"/>
  <c r="F128" i="3" s="1"/>
  <c r="F128" i="6" s="1"/>
  <c r="G128" i="34" s="1"/>
  <c r="F129" i="2"/>
  <c r="F129" i="3" s="1"/>
  <c r="F129" i="6" s="1"/>
  <c r="G129" i="34" s="1"/>
  <c r="F130" i="2"/>
  <c r="F130" i="3" s="1"/>
  <c r="F130" i="6" s="1"/>
  <c r="G130" i="34" s="1"/>
  <c r="F131" i="2"/>
  <c r="F131" i="3" s="1"/>
  <c r="F131" i="6" s="1"/>
  <c r="G131" i="34" s="1"/>
  <c r="F132" i="2"/>
  <c r="F132" i="3" s="1"/>
  <c r="F132" i="6" s="1"/>
  <c r="G132" i="34" s="1"/>
  <c r="F133" i="2"/>
  <c r="F133" i="3" s="1"/>
  <c r="F133" i="6" s="1"/>
  <c r="G133" i="34" s="1"/>
  <c r="F134" i="2"/>
  <c r="F134" i="3" s="1"/>
  <c r="F134" i="6" s="1"/>
  <c r="G134" i="34" s="1"/>
  <c r="F135" i="2"/>
  <c r="F135" i="3" s="1"/>
  <c r="F135" i="6" s="1"/>
  <c r="G135" i="34" s="1"/>
  <c r="F136" i="2"/>
  <c r="F136" i="3" s="1"/>
  <c r="F136" i="6" s="1"/>
  <c r="G136" i="34" s="1"/>
  <c r="F137" i="2"/>
  <c r="F137" i="3" s="1"/>
  <c r="F137" i="6" s="1"/>
  <c r="G137" i="34" s="1"/>
  <c r="F138" i="2"/>
  <c r="F138" i="3" s="1"/>
  <c r="F138" i="6" s="1"/>
  <c r="G138" i="34" s="1"/>
  <c r="F139" i="2"/>
  <c r="F139" i="3" s="1"/>
  <c r="F139" i="6" s="1"/>
  <c r="G139" i="34" s="1"/>
  <c r="F140" i="2"/>
  <c r="F140" i="3" s="1"/>
  <c r="F140" i="6" s="1"/>
  <c r="G140" i="34" s="1"/>
  <c r="F141" i="2"/>
  <c r="F141" i="3" s="1"/>
  <c r="F141" i="6" s="1"/>
  <c r="G141" i="34" s="1"/>
  <c r="F142" i="2"/>
  <c r="F142" i="3" s="1"/>
  <c r="F142" i="6" s="1"/>
  <c r="G142" i="34" s="1"/>
  <c r="F143" i="2"/>
  <c r="F143" i="3" s="1"/>
  <c r="F143" i="6" s="1"/>
  <c r="G143" i="34" s="1"/>
  <c r="F144" i="2"/>
  <c r="F144" i="3" s="1"/>
  <c r="F144" i="6" s="1"/>
  <c r="G144" i="34" s="1"/>
  <c r="F145" i="2"/>
  <c r="F145" i="3" s="1"/>
  <c r="F145" i="6" s="1"/>
  <c r="G145" i="34" s="1"/>
  <c r="F146" i="2"/>
  <c r="F146" i="3" s="1"/>
  <c r="F146" i="6" s="1"/>
  <c r="G146" i="34" s="1"/>
  <c r="F147" i="2"/>
  <c r="F147" i="3" s="1"/>
  <c r="F147" i="6" s="1"/>
  <c r="G147" i="34" s="1"/>
  <c r="F148" i="2"/>
  <c r="F148" i="3" s="1"/>
  <c r="F148" i="6" s="1"/>
  <c r="G148" i="34" s="1"/>
  <c r="F149" i="2"/>
  <c r="F149" i="3" s="1"/>
  <c r="F149" i="6" s="1"/>
  <c r="G149" i="34" s="1"/>
  <c r="F150" i="2"/>
  <c r="F150" i="3" s="1"/>
  <c r="F150" i="6" s="1"/>
  <c r="G150" i="34" s="1"/>
  <c r="F151" i="2"/>
  <c r="F151" i="3" s="1"/>
  <c r="F151" i="6" s="1"/>
  <c r="G151" i="34" s="1"/>
  <c r="F152" i="2"/>
  <c r="F152" i="3" s="1"/>
  <c r="F152" i="6" s="1"/>
  <c r="G152" i="34" s="1"/>
  <c r="F154" i="2"/>
  <c r="F155"/>
  <c r="F1"/>
  <c r="F1" i="3" s="1"/>
  <c r="F1" i="6" s="1"/>
  <c r="G1" i="34" s="1"/>
  <c r="D2" i="17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"/>
  <c r="E2" i="35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"/>
  <c r="AN146" i="1"/>
  <c r="AO146"/>
  <c r="AN147"/>
  <c r="AO147"/>
  <c r="AN148"/>
  <c r="AO148"/>
  <c r="AN149"/>
  <c r="AO149"/>
  <c r="AN150"/>
  <c r="AO150"/>
  <c r="AN151"/>
  <c r="AO151"/>
  <c r="AN152"/>
  <c r="AO152"/>
  <c r="F2" i="4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"/>
  <c r="F2" i="1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"/>
  <c r="E146" i="42"/>
  <c r="AM146" i="1" s="1"/>
  <c r="E147" i="42"/>
  <c r="AM147" i="1" s="1"/>
  <c r="E148" i="42"/>
  <c r="AM148" i="1" s="1"/>
  <c r="E149" i="42"/>
  <c r="AM149" i="1" s="1"/>
  <c r="E150" i="42"/>
  <c r="AM150" i="1" s="1"/>
  <c r="E151" i="42"/>
  <c r="AM151" i="1" s="1"/>
  <c r="E152" i="42"/>
  <c r="AM152" i="1" s="1"/>
  <c r="E222" i="11"/>
  <c r="AL223" i="1" s="1"/>
  <c r="E223" i="11"/>
  <c r="AL224" i="1" s="1"/>
  <c r="E224" i="11"/>
  <c r="AL225" i="1" s="1"/>
  <c r="E226" i="11"/>
  <c r="AL227" i="1" s="1"/>
  <c r="E227" i="11"/>
  <c r="AL228" i="1" s="1"/>
  <c r="E228" i="11"/>
  <c r="AL229" i="1" s="1"/>
  <c r="I2" i="48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"/>
  <c r="C227" i="36"/>
  <c r="AE228" i="1" s="1"/>
  <c r="C226" i="36"/>
  <c r="AE227" i="1" s="1"/>
  <c r="C224" i="36"/>
  <c r="AE225" i="1" s="1"/>
  <c r="C223" i="36"/>
  <c r="AE224" i="1" s="1"/>
  <c r="C222" i="36"/>
  <c r="AE223" i="1" s="1"/>
  <c r="C146" i="36"/>
  <c r="AE146" i="1" s="1"/>
  <c r="C147" i="36"/>
  <c r="AE147" i="1" s="1"/>
  <c r="C148" i="36"/>
  <c r="AE148" i="1" s="1"/>
  <c r="C149" i="36"/>
  <c r="AE149" i="1" s="1"/>
  <c r="C150" i="36"/>
  <c r="AE150" i="1" s="1"/>
  <c r="C151" i="36"/>
  <c r="AE151" i="1" s="1"/>
  <c r="C152" i="36"/>
  <c r="AE152" i="1" s="1"/>
  <c r="F154" i="3" l="1"/>
  <c r="F154" i="6" s="1"/>
  <c r="G154" i="34" s="1"/>
  <c r="F155" i="3"/>
  <c r="F155" i="6" s="1"/>
  <c r="G155" i="34" s="1"/>
  <c r="E222" i="42"/>
  <c r="AM223" i="1" s="1"/>
  <c r="E223" i="42"/>
  <c r="AM224" i="1" s="1"/>
  <c r="E224" i="42"/>
  <c r="AM225" i="1" s="1"/>
  <c r="E226" i="42"/>
  <c r="AM227" i="1" s="1"/>
  <c r="E227" i="42"/>
  <c r="AM228" i="1" s="1"/>
  <c r="E227" i="51"/>
  <c r="F227" s="1"/>
  <c r="AD228" i="1" s="1"/>
  <c r="E224" i="51"/>
  <c r="F224" s="1"/>
  <c r="AD225" i="1" s="1"/>
  <c r="E222" i="51"/>
  <c r="F222" s="1"/>
  <c r="AD223" i="1" s="1"/>
  <c r="E146" i="51"/>
  <c r="F146" s="1"/>
  <c r="AD146" i="1" s="1"/>
  <c r="E147" i="51"/>
  <c r="F147" s="1"/>
  <c r="AD147" i="1" s="1"/>
  <c r="E148" i="51"/>
  <c r="F148" s="1"/>
  <c r="AD148" i="1" s="1"/>
  <c r="E149" i="51"/>
  <c r="F149" s="1"/>
  <c r="AD149" i="1" s="1"/>
  <c r="E150" i="51"/>
  <c r="F150" s="1"/>
  <c r="AD150" i="1" s="1"/>
  <c r="E151" i="51"/>
  <c r="F151" s="1"/>
  <c r="AD151" i="1" s="1"/>
  <c r="E152" i="51"/>
  <c r="F152" s="1"/>
  <c r="AD152" i="1" s="1"/>
  <c r="E43" i="34"/>
  <c r="E146"/>
  <c r="E147"/>
  <c r="AC147" i="1" s="1"/>
  <c r="E148" i="34"/>
  <c r="E149"/>
  <c r="E150"/>
  <c r="AC150" i="1" s="1"/>
  <c r="E151" i="34"/>
  <c r="AC151" i="1" s="1"/>
  <c r="E152" i="34"/>
  <c r="E154"/>
  <c r="E155"/>
  <c r="AC155" i="1" s="1"/>
  <c r="E146" i="6"/>
  <c r="E147"/>
  <c r="E148"/>
  <c r="E149"/>
  <c r="E150"/>
  <c r="E151"/>
  <c r="E152"/>
  <c r="E146" i="3"/>
  <c r="E147"/>
  <c r="E148"/>
  <c r="E149"/>
  <c r="E150"/>
  <c r="E151"/>
  <c r="E152"/>
  <c r="C222" i="34" l="1"/>
  <c r="C198"/>
  <c r="AC154" i="1"/>
  <c r="S223"/>
  <c r="R223"/>
  <c r="S147"/>
  <c r="S148"/>
  <c r="S149"/>
  <c r="S150"/>
  <c r="S151"/>
  <c r="AC223"/>
  <c r="S228"/>
  <c r="R228"/>
  <c r="AC228"/>
  <c r="AC148"/>
  <c r="AC149"/>
  <c r="S152"/>
  <c r="S146"/>
  <c r="R151"/>
  <c r="R149"/>
  <c r="R147"/>
  <c r="R152"/>
  <c r="R150"/>
  <c r="R148"/>
  <c r="R146"/>
  <c r="AC152"/>
  <c r="AC146"/>
  <c r="E223" i="51"/>
  <c r="F223" s="1"/>
  <c r="AD224" i="1" s="1"/>
  <c r="E226" i="51"/>
  <c r="F226" s="1"/>
  <c r="AD227" i="1" s="1"/>
  <c r="E228" i="51"/>
  <c r="F228" s="1"/>
  <c r="AD229" i="1" s="1"/>
  <c r="E146" i="2"/>
  <c r="E147"/>
  <c r="Q147" i="1" s="1"/>
  <c r="E148" i="2"/>
  <c r="Q148" i="1" s="1"/>
  <c r="E149" i="2"/>
  <c r="Q149" i="1" s="1"/>
  <c r="E150" i="2"/>
  <c r="Q150" i="1" s="1"/>
  <c r="E151" i="2"/>
  <c r="Q151" i="1" s="1"/>
  <c r="E152" i="2"/>
  <c r="Q228" i="1" s="1"/>
  <c r="E154" i="2"/>
  <c r="E155"/>
  <c r="O146" i="1"/>
  <c r="O147"/>
  <c r="O148"/>
  <c r="O149"/>
  <c r="O150"/>
  <c r="O151"/>
  <c r="O152"/>
  <c r="E146" i="11"/>
  <c r="AL146" i="1" s="1"/>
  <c r="E147" i="11"/>
  <c r="AL147" i="1" s="1"/>
  <c r="E148" i="11"/>
  <c r="AL148" i="1" s="1"/>
  <c r="E149" i="11"/>
  <c r="AL149" i="1" s="1"/>
  <c r="E150" i="11"/>
  <c r="AL150" i="1" s="1"/>
  <c r="E151" i="11"/>
  <c r="AL151" i="1" s="1"/>
  <c r="E152" i="11"/>
  <c r="AL152" i="1" s="1"/>
  <c r="Q155" l="1"/>
  <c r="D155" i="5"/>
  <c r="E155" s="1"/>
  <c r="P155" i="1" s="1"/>
  <c r="Q154"/>
  <c r="D154" i="5"/>
  <c r="E154" s="1"/>
  <c r="P154" i="1" s="1"/>
  <c r="D152" i="5"/>
  <c r="D227" s="1"/>
  <c r="Q146" i="1"/>
  <c r="D148" i="5"/>
  <c r="E148" s="1"/>
  <c r="P148" i="1" s="1"/>
  <c r="AG148" s="1"/>
  <c r="D150" i="5"/>
  <c r="E150" s="1"/>
  <c r="P150" i="1" s="1"/>
  <c r="AG150" s="1"/>
  <c r="Q152"/>
  <c r="D146" i="5"/>
  <c r="D222" s="1"/>
  <c r="D147"/>
  <c r="E147" s="1"/>
  <c r="P147" i="1" s="1"/>
  <c r="D149" i="5"/>
  <c r="E149" s="1"/>
  <c r="P149" i="1" s="1"/>
  <c r="AG149" s="1"/>
  <c r="D151" i="5"/>
  <c r="E151" s="1"/>
  <c r="P151" i="1" s="1"/>
  <c r="AG151" s="1"/>
  <c r="AI146"/>
  <c r="AJ146"/>
  <c r="AI147"/>
  <c r="AJ147"/>
  <c r="AI148"/>
  <c r="AJ148"/>
  <c r="AI149"/>
  <c r="AJ149"/>
  <c r="AI150"/>
  <c r="AJ150"/>
  <c r="AI151"/>
  <c r="AJ151"/>
  <c r="AI152"/>
  <c r="AJ152"/>
  <c r="E222" i="5" l="1"/>
  <c r="AG154" i="1"/>
  <c r="E152" i="5"/>
  <c r="P152" i="1" s="1"/>
  <c r="AG152" s="1"/>
  <c r="E227" i="5"/>
  <c r="P228" i="1" s="1"/>
  <c r="AG228" s="1"/>
  <c r="E146" i="5"/>
  <c r="P146" i="1" s="1"/>
  <c r="AG146" s="1"/>
  <c r="AG155"/>
  <c r="AP223"/>
  <c r="AP228"/>
  <c r="H146" i="48"/>
  <c r="AK146" i="1" s="1"/>
  <c r="AP146" s="1"/>
  <c r="H147" i="48"/>
  <c r="AK147" i="1" s="1"/>
  <c r="H148" i="48"/>
  <c r="AK148" i="1" s="1"/>
  <c r="AP148" s="1"/>
  <c r="H149" i="48"/>
  <c r="AK149" i="1" s="1"/>
  <c r="AP149" s="1"/>
  <c r="H150" i="48"/>
  <c r="AK150" i="1" s="1"/>
  <c r="AP150" s="1"/>
  <c r="H151" i="48"/>
  <c r="AK151" i="1" s="1"/>
  <c r="AP151" s="1"/>
  <c r="H152" i="48"/>
  <c r="AK152" i="1" s="1"/>
  <c r="AP152" s="1"/>
  <c r="H2" i="44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"/>
  <c r="F2" i="49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"/>
  <c r="F2" i="43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"/>
  <c r="F3" i="12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2"/>
  <c r="E222" i="49"/>
  <c r="J223" i="1" s="1"/>
  <c r="E223" i="49"/>
  <c r="J224" i="1" s="1"/>
  <c r="E224" i="49"/>
  <c r="J225" i="1" s="1"/>
  <c r="E226" i="49"/>
  <c r="J227" i="1" s="1"/>
  <c r="E227" i="49"/>
  <c r="J228" i="1" s="1"/>
  <c r="E222" i="44"/>
  <c r="K223" i="1" s="1"/>
  <c r="E223" i="44"/>
  <c r="K224" i="1" s="1"/>
  <c r="E224" i="44"/>
  <c r="K225" i="1" s="1"/>
  <c r="K227"/>
  <c r="K228"/>
  <c r="K229"/>
  <c r="G223"/>
  <c r="E223" i="12"/>
  <c r="G224" i="1" s="1"/>
  <c r="E224" i="12"/>
  <c r="G225" i="1" s="1"/>
  <c r="E226" i="12"/>
  <c r="G227" i="1" s="1"/>
  <c r="E227" i="12"/>
  <c r="G228" i="1" s="1"/>
  <c r="K3" i="10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4"/>
  <c r="K155"/>
  <c r="K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4"/>
  <c r="I155"/>
  <c r="I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4"/>
  <c r="J155"/>
  <c r="J2"/>
  <c r="P223" i="1" l="1"/>
  <c r="AG223" s="1"/>
  <c r="E227" i="10"/>
  <c r="F228" i="1" s="1"/>
  <c r="E222" i="10"/>
  <c r="F223" i="1" s="1"/>
  <c r="E227" i="43" l="1"/>
  <c r="E223"/>
  <c r="I224" i="1" s="1"/>
  <c r="E226" i="43"/>
  <c r="I227" i="1" s="1"/>
  <c r="E224" i="43"/>
  <c r="I225" i="1" s="1"/>
  <c r="E222" i="43"/>
  <c r="E146" i="44"/>
  <c r="K146" i="1" s="1"/>
  <c r="E147" i="44"/>
  <c r="K147" i="1" s="1"/>
  <c r="E148" i="44"/>
  <c r="K148" i="1" s="1"/>
  <c r="E149" i="44"/>
  <c r="K149" i="1" s="1"/>
  <c r="E150" i="44"/>
  <c r="K150" i="1" s="1"/>
  <c r="E151" i="44"/>
  <c r="K151" i="1" s="1"/>
  <c r="E152" i="44"/>
  <c r="K152" i="1" s="1"/>
  <c r="K154"/>
  <c r="K155"/>
  <c r="E146" i="49"/>
  <c r="J146" i="1" s="1"/>
  <c r="E147" i="49"/>
  <c r="J147" i="1" s="1"/>
  <c r="E148" i="49"/>
  <c r="J148" i="1" s="1"/>
  <c r="E149" i="49"/>
  <c r="J149" i="1" s="1"/>
  <c r="E150" i="49"/>
  <c r="J150" i="1" s="1"/>
  <c r="E151" i="49"/>
  <c r="J151" i="1" s="1"/>
  <c r="E152" i="49"/>
  <c r="J152" i="1" s="1"/>
  <c r="J154"/>
  <c r="J155"/>
  <c r="E146" i="43"/>
  <c r="I146" i="1" s="1"/>
  <c r="E147" i="43"/>
  <c r="I147" i="1" s="1"/>
  <c r="E148" i="43"/>
  <c r="I148" i="1" s="1"/>
  <c r="E149" i="43"/>
  <c r="I149" i="1" s="1"/>
  <c r="E150" i="43"/>
  <c r="I150" i="1" s="1"/>
  <c r="E151" i="43"/>
  <c r="I151" i="1" s="1"/>
  <c r="E152" i="43"/>
  <c r="I152" i="1" s="1"/>
  <c r="I154"/>
  <c r="I155"/>
  <c r="E146" i="12"/>
  <c r="G146" i="1" s="1"/>
  <c r="E147" i="12"/>
  <c r="G147" i="1" s="1"/>
  <c r="E148" i="12"/>
  <c r="G148" i="1" s="1"/>
  <c r="E149" i="12"/>
  <c r="G149" i="1" s="1"/>
  <c r="E150" i="12"/>
  <c r="G150" i="1" s="1"/>
  <c r="E151" i="12"/>
  <c r="G151" i="1" s="1"/>
  <c r="E152" i="12"/>
  <c r="G152" i="1" s="1"/>
  <c r="E146" i="10"/>
  <c r="F146" i="1" s="1"/>
  <c r="E147" i="10"/>
  <c r="F147" i="1" s="1"/>
  <c r="E148" i="10"/>
  <c r="F148" i="1" s="1"/>
  <c r="E149" i="10"/>
  <c r="F149" i="1" s="1"/>
  <c r="E150" i="10"/>
  <c r="F150" i="1" s="1"/>
  <c r="E151" i="10"/>
  <c r="F151" i="1" s="1"/>
  <c r="E152" i="10"/>
  <c r="F152" i="1" s="1"/>
  <c r="F154"/>
  <c r="F155"/>
  <c r="C142" i="22"/>
  <c r="E142" s="1"/>
  <c r="T142" i="1" s="1"/>
  <c r="C143" i="22"/>
  <c r="E143" s="1"/>
  <c r="T143" i="1" s="1"/>
  <c r="C144" i="22"/>
  <c r="E144" s="1"/>
  <c r="T144" i="1" s="1"/>
  <c r="C145" i="22"/>
  <c r="E145" s="1"/>
  <c r="T145" i="1" s="1"/>
  <c r="AD194"/>
  <c r="I223" l="1"/>
  <c r="L223" s="1"/>
  <c r="AR223" s="1"/>
  <c r="I228"/>
  <c r="L228" s="1"/>
  <c r="AR228" s="1"/>
  <c r="L155"/>
  <c r="L152"/>
  <c r="L150"/>
  <c r="L148"/>
  <c r="L146"/>
  <c r="L154"/>
  <c r="L151"/>
  <c r="L149"/>
  <c r="L147"/>
  <c r="E142" i="51"/>
  <c r="F142" s="1"/>
  <c r="AD142" i="1" s="1"/>
  <c r="E143" i="51"/>
  <c r="F143" s="1"/>
  <c r="AD143" i="1" s="1"/>
  <c r="E144" i="51"/>
  <c r="F144" s="1"/>
  <c r="AD144" i="1" s="1"/>
  <c r="E145" i="51"/>
  <c r="F145" s="1"/>
  <c r="AD145" i="1" s="1"/>
  <c r="E145" i="24"/>
  <c r="V145" i="1" s="1"/>
  <c r="F145" i="24"/>
  <c r="E142"/>
  <c r="V142" i="1" s="1"/>
  <c r="F142" i="24"/>
  <c r="AR155" i="1" l="1"/>
  <c r="AR154"/>
  <c r="AR151"/>
  <c r="AR146"/>
  <c r="AR150"/>
  <c r="AR149"/>
  <c r="AR148"/>
  <c r="AR152"/>
  <c r="W142"/>
  <c r="W145"/>
  <c r="U142"/>
  <c r="Z142"/>
  <c r="Z143"/>
  <c r="Z144"/>
  <c r="Z145"/>
  <c r="E142" i="34"/>
  <c r="E143"/>
  <c r="E144"/>
  <c r="AC144" i="1" s="1"/>
  <c r="E145" i="34"/>
  <c r="C2"/>
  <c r="C145" i="36"/>
  <c r="AE145" i="1" s="1"/>
  <c r="C142" i="36"/>
  <c r="AE142" i="1" s="1"/>
  <c r="E142" i="27"/>
  <c r="Y142" i="1" s="1"/>
  <c r="E145" i="27"/>
  <c r="Y145" i="1" s="1"/>
  <c r="E142" i="26"/>
  <c r="X142" i="1" s="1"/>
  <c r="E145" i="26"/>
  <c r="X145" i="1" s="1"/>
  <c r="D145" i="37"/>
  <c r="AF145" i="1" s="1"/>
  <c r="D142" i="37"/>
  <c r="AF142" i="1" s="1"/>
  <c r="AB142"/>
  <c r="AB143"/>
  <c r="AB144"/>
  <c r="AB145"/>
  <c r="AA142"/>
  <c r="AA143"/>
  <c r="AA144"/>
  <c r="AA145"/>
  <c r="E142" i="6"/>
  <c r="E145"/>
  <c r="E142" i="3"/>
  <c r="E143"/>
  <c r="E144"/>
  <c r="E145"/>
  <c r="AC143" i="1" l="1"/>
  <c r="F223" i="24"/>
  <c r="E223"/>
  <c r="V224" i="1" s="1"/>
  <c r="E224" i="24"/>
  <c r="V225" i="1" s="1"/>
  <c r="F224" i="24"/>
  <c r="F226"/>
  <c r="E226"/>
  <c r="V227" i="1" s="1"/>
  <c r="U145"/>
  <c r="AC145"/>
  <c r="AC142"/>
  <c r="S145"/>
  <c r="S142"/>
  <c r="R145"/>
  <c r="R144"/>
  <c r="R143"/>
  <c r="R142"/>
  <c r="E142" i="2"/>
  <c r="Q142" i="1" s="1"/>
  <c r="E143" i="2"/>
  <c r="Q143" i="1" s="1"/>
  <c r="E144" i="2"/>
  <c r="Q144" i="1" s="1"/>
  <c r="E145" i="2"/>
  <c r="Q145" i="1" s="1"/>
  <c r="D145" i="5" l="1"/>
  <c r="E145" s="1"/>
  <c r="P145" i="1" s="1"/>
  <c r="D142" i="5"/>
  <c r="E142" s="1"/>
  <c r="P142" i="1" s="1"/>
  <c r="O142"/>
  <c r="O143"/>
  <c r="O144"/>
  <c r="O145"/>
  <c r="AG147"/>
  <c r="E142" i="16"/>
  <c r="N142" i="1" s="1"/>
  <c r="E143" i="16"/>
  <c r="N143" i="1" s="1"/>
  <c r="E144" i="16"/>
  <c r="N144" i="1" s="1"/>
  <c r="E145" i="16"/>
  <c r="N145" i="1" s="1"/>
  <c r="AG142" l="1"/>
  <c r="AG145"/>
  <c r="AI142"/>
  <c r="AJ142"/>
  <c r="AI143"/>
  <c r="AJ143"/>
  <c r="AI144"/>
  <c r="AJ144"/>
  <c r="AI145"/>
  <c r="AJ145"/>
  <c r="H142" i="48" l="1"/>
  <c r="AK142" i="1" s="1"/>
  <c r="H143" i="48"/>
  <c r="AK143" i="1" s="1"/>
  <c r="H144" i="48"/>
  <c r="AK144" i="1" s="1"/>
  <c r="H145" i="48"/>
  <c r="AK145" i="1" s="1"/>
  <c r="AN142"/>
  <c r="AO142"/>
  <c r="AN143"/>
  <c r="AO143"/>
  <c r="AN144"/>
  <c r="AO144"/>
  <c r="AN145"/>
  <c r="AO145"/>
  <c r="AP147"/>
  <c r="E142" i="42"/>
  <c r="AM142" i="1" s="1"/>
  <c r="E143" i="42"/>
  <c r="AM143" i="1" s="1"/>
  <c r="E144" i="42"/>
  <c r="AM144" i="1" s="1"/>
  <c r="E145" i="42"/>
  <c r="AM145" i="1" s="1"/>
  <c r="E142" i="11"/>
  <c r="AL142" i="1" s="1"/>
  <c r="E143" i="11"/>
  <c r="AL143" i="1" s="1"/>
  <c r="E144" i="11"/>
  <c r="AL144" i="1" s="1"/>
  <c r="E145" i="11"/>
  <c r="AL145" i="1" s="1"/>
  <c r="AR147" l="1"/>
  <c r="AP142"/>
  <c r="AP145"/>
  <c r="E142" i="44"/>
  <c r="E143"/>
  <c r="E144"/>
  <c r="E145"/>
  <c r="K142" i="1" l="1"/>
  <c r="K145"/>
  <c r="E142" i="49"/>
  <c r="J142" i="1" s="1"/>
  <c r="E143" i="49"/>
  <c r="J143" i="1" s="1"/>
  <c r="E144" i="49"/>
  <c r="J144" i="1" s="1"/>
  <c r="E145" i="49"/>
  <c r="J145" i="1" s="1"/>
  <c r="E142" i="43"/>
  <c r="I142" i="1" s="1"/>
  <c r="E143" i="43"/>
  <c r="I143" i="1" s="1"/>
  <c r="E144" i="43"/>
  <c r="I144" i="1" s="1"/>
  <c r="E145" i="43"/>
  <c r="I145" i="1" s="1"/>
  <c r="E142" i="12"/>
  <c r="G142" i="1" s="1"/>
  <c r="E143" i="12"/>
  <c r="G143" i="1" s="1"/>
  <c r="E144" i="12"/>
  <c r="G144" i="1" s="1"/>
  <c r="E145" i="12"/>
  <c r="G145" i="1" s="1"/>
  <c r="E142" i="10"/>
  <c r="F142" i="1" s="1"/>
  <c r="E143" i="10"/>
  <c r="F143" i="1" s="1"/>
  <c r="E144" i="10"/>
  <c r="F144" i="1" s="1"/>
  <c r="E145" i="10"/>
  <c r="F145" i="1" s="1"/>
  <c r="L145" l="1"/>
  <c r="L142"/>
  <c r="Z134"/>
  <c r="Z135"/>
  <c r="Z136"/>
  <c r="Z137"/>
  <c r="Z138"/>
  <c r="Z139"/>
  <c r="Z140"/>
  <c r="Z141"/>
  <c r="C4" i="27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E134" s="1"/>
  <c r="Y134" i="1" s="1"/>
  <c r="C135" i="27"/>
  <c r="E135" s="1"/>
  <c r="Y135" i="1" s="1"/>
  <c r="C136" i="27"/>
  <c r="E136" s="1"/>
  <c r="Y136" i="1" s="1"/>
  <c r="C137" i="27"/>
  <c r="E137" s="1"/>
  <c r="Y137" i="1" s="1"/>
  <c r="C138" i="27"/>
  <c r="E138" s="1"/>
  <c r="Y138" i="1" s="1"/>
  <c r="C139" i="27"/>
  <c r="E139" s="1"/>
  <c r="Y139" i="1" s="1"/>
  <c r="C140" i="27"/>
  <c r="E140" s="1"/>
  <c r="Y140" i="1" s="1"/>
  <c r="C141" i="27"/>
  <c r="E143"/>
  <c r="Y143" i="1" s="1"/>
  <c r="E144" i="27"/>
  <c r="Y144" i="1" s="1"/>
  <c r="E226" i="27" l="1"/>
  <c r="Y227" i="1" s="1"/>
  <c r="E209" i="27"/>
  <c r="Y210" i="1" s="1"/>
  <c r="E228" i="27"/>
  <c r="Y229" i="1" s="1"/>
  <c r="E198" i="27"/>
  <c r="Y199" i="1" s="1"/>
  <c r="E200" i="27"/>
  <c r="Y201" i="1" s="1"/>
  <c r="E202" i="27"/>
  <c r="Y203" i="1" s="1"/>
  <c r="E199" i="27"/>
  <c r="Y200" i="1" s="1"/>
  <c r="E201" i="27"/>
  <c r="Y202" i="1" s="1"/>
  <c r="E197" i="27"/>
  <c r="Y198" i="1" s="1"/>
  <c r="E223" i="27"/>
  <c r="Y224" i="1" s="1"/>
  <c r="E208" i="27"/>
  <c r="Y209" i="1" s="1"/>
  <c r="E204" i="27"/>
  <c r="Y205" i="1" s="1"/>
  <c r="E206" i="27"/>
  <c r="Y207" i="1" s="1"/>
  <c r="E203" i="27"/>
  <c r="Y204" i="1" s="1"/>
  <c r="E210" i="27"/>
  <c r="Y211" i="1" s="1"/>
  <c r="E224" i="27"/>
  <c r="Y225" i="1" s="1"/>
  <c r="E207" i="27"/>
  <c r="Y208" i="1" s="1"/>
  <c r="E211" i="27"/>
  <c r="Y212" i="1" s="1"/>
  <c r="E205" i="27"/>
  <c r="Y206" i="1" s="1"/>
  <c r="E229" i="27"/>
  <c r="Y230" i="1" s="1"/>
  <c r="AR142"/>
  <c r="E141" i="27"/>
  <c r="Y141" i="1" s="1"/>
  <c r="AR145"/>
  <c r="E134" i="26"/>
  <c r="X134" i="1" s="1"/>
  <c r="E135" i="26"/>
  <c r="X135" i="1" s="1"/>
  <c r="E136" i="26"/>
  <c r="X136" i="1" s="1"/>
  <c r="E137" i="26"/>
  <c r="X137" i="1" s="1"/>
  <c r="E138" i="26"/>
  <c r="X138" i="1" s="1"/>
  <c r="E139" i="26"/>
  <c r="X139" i="1" s="1"/>
  <c r="E140" i="26"/>
  <c r="X140" i="1" s="1"/>
  <c r="E141" i="26"/>
  <c r="X141" i="1" s="1"/>
  <c r="E143" i="26"/>
  <c r="X143" i="1" s="1"/>
  <c r="E144" i="26"/>
  <c r="X144" i="1" s="1"/>
  <c r="E134" i="24"/>
  <c r="E135"/>
  <c r="V135" i="1" s="1"/>
  <c r="E136" i="24"/>
  <c r="V136" i="1" s="1"/>
  <c r="E137" i="24"/>
  <c r="V137" i="1" s="1"/>
  <c r="E138" i="24"/>
  <c r="E139"/>
  <c r="V139" i="1" s="1"/>
  <c r="E140" i="24"/>
  <c r="V140" i="1" s="1"/>
  <c r="E141" i="24"/>
  <c r="E143"/>
  <c r="V143" i="1" s="1"/>
  <c r="E144" i="24"/>
  <c r="V144" i="1" s="1"/>
  <c r="F134" i="24"/>
  <c r="F135"/>
  <c r="W135" i="1" s="1"/>
  <c r="F136" i="24"/>
  <c r="W136" i="1" s="1"/>
  <c r="F137" i="24"/>
  <c r="W137" i="1" s="1"/>
  <c r="F138" i="24"/>
  <c r="F139"/>
  <c r="W139" i="1" s="1"/>
  <c r="F140" i="24"/>
  <c r="W140" i="1" s="1"/>
  <c r="F141" i="24"/>
  <c r="F143"/>
  <c r="F144"/>
  <c r="W144" i="1" s="1"/>
  <c r="AB134"/>
  <c r="AB135"/>
  <c r="AB136"/>
  <c r="AB137"/>
  <c r="AB138"/>
  <c r="AB139"/>
  <c r="AB140"/>
  <c r="AB141"/>
  <c r="W134" l="1"/>
  <c r="V138"/>
  <c r="V134"/>
  <c r="W141"/>
  <c r="V141"/>
  <c r="W138"/>
  <c r="W143"/>
  <c r="E134" i="16"/>
  <c r="N134" i="1" s="1"/>
  <c r="E135" i="16"/>
  <c r="N135" i="1" s="1"/>
  <c r="E136" i="16"/>
  <c r="N136" i="1" s="1"/>
  <c r="E137" i="16"/>
  <c r="N137" i="1" s="1"/>
  <c r="E138" i="16"/>
  <c r="N138" i="1" s="1"/>
  <c r="E139" i="16"/>
  <c r="N139" i="1" s="1"/>
  <c r="E140" i="16"/>
  <c r="N140" i="1" s="1"/>
  <c r="E141" i="16"/>
  <c r="N141" i="1" s="1"/>
  <c r="O134"/>
  <c r="O135"/>
  <c r="O136"/>
  <c r="O137"/>
  <c r="O138"/>
  <c r="O139"/>
  <c r="O140"/>
  <c r="O141"/>
  <c r="C134" i="22"/>
  <c r="C135"/>
  <c r="C136"/>
  <c r="C137"/>
  <c r="C138"/>
  <c r="C139"/>
  <c r="C140"/>
  <c r="C141"/>
  <c r="E134"/>
  <c r="E135"/>
  <c r="T135" i="1" s="1"/>
  <c r="E136" i="22"/>
  <c r="T136" i="1" s="1"/>
  <c r="E137" i="22"/>
  <c r="E138"/>
  <c r="E139"/>
  <c r="T139" i="1" s="1"/>
  <c r="E140" i="22"/>
  <c r="T140" i="1" s="1"/>
  <c r="E141" i="22"/>
  <c r="T141" i="1" s="1"/>
  <c r="E134" i="6"/>
  <c r="E135"/>
  <c r="S135" i="1" s="1"/>
  <c r="E136" i="6"/>
  <c r="S136" i="1" s="1"/>
  <c r="E137" i="6"/>
  <c r="S137" i="1" s="1"/>
  <c r="E138" i="6"/>
  <c r="E139"/>
  <c r="S139" i="1" s="1"/>
  <c r="E140" i="6"/>
  <c r="S140" i="1" s="1"/>
  <c r="E141" i="6"/>
  <c r="S141" i="1" s="1"/>
  <c r="E143" i="6"/>
  <c r="E144"/>
  <c r="E134" i="3"/>
  <c r="E135"/>
  <c r="E136"/>
  <c r="R136" i="1" s="1"/>
  <c r="E137" i="3"/>
  <c r="E138"/>
  <c r="E139"/>
  <c r="E140"/>
  <c r="R140" i="1" s="1"/>
  <c r="E141" i="3"/>
  <c r="E134" i="2"/>
  <c r="E135"/>
  <c r="Q135" i="1" s="1"/>
  <c r="E136" i="2"/>
  <c r="Q136" i="1" s="1"/>
  <c r="E137" i="2"/>
  <c r="Q137" i="1" s="1"/>
  <c r="E138" i="2"/>
  <c r="E139"/>
  <c r="Q139" i="1" s="1"/>
  <c r="E140" i="2"/>
  <c r="E141"/>
  <c r="Q140" i="1" l="1"/>
  <c r="Q141"/>
  <c r="S138"/>
  <c r="S143"/>
  <c r="S144"/>
  <c r="S134"/>
  <c r="R138"/>
  <c r="R134"/>
  <c r="T138"/>
  <c r="T134"/>
  <c r="Q138"/>
  <c r="Q134"/>
  <c r="R141"/>
  <c r="R139"/>
  <c r="R137"/>
  <c r="R135"/>
  <c r="T137"/>
  <c r="E134" i="51" l="1"/>
  <c r="F134" s="1"/>
  <c r="AD134" i="1" s="1"/>
  <c r="E135" i="51"/>
  <c r="E136"/>
  <c r="F136" s="1"/>
  <c r="AD136" i="1" s="1"/>
  <c r="E137" i="51"/>
  <c r="E138"/>
  <c r="F138" s="1"/>
  <c r="AD138" i="1" s="1"/>
  <c r="E139" i="51"/>
  <c r="F139" s="1"/>
  <c r="AD139" i="1" s="1"/>
  <c r="E140" i="51"/>
  <c r="F140" s="1"/>
  <c r="AD140" i="1" s="1"/>
  <c r="E141" i="51"/>
  <c r="F141" s="1"/>
  <c r="AD141" i="1" s="1"/>
  <c r="F135" i="51"/>
  <c r="AD135" i="1" s="1"/>
  <c r="F137" i="51"/>
  <c r="AD137" i="1" s="1"/>
  <c r="D134" i="37" l="1"/>
  <c r="AF134" i="1" s="1"/>
  <c r="D135" i="37"/>
  <c r="AF135" i="1" s="1"/>
  <c r="D136" i="37"/>
  <c r="AF136" i="1" s="1"/>
  <c r="D137" i="37"/>
  <c r="AF137" i="1" s="1"/>
  <c r="D138" i="37"/>
  <c r="AF138" i="1" s="1"/>
  <c r="D139" i="37"/>
  <c r="AF139" i="1" s="1"/>
  <c r="D140" i="37"/>
  <c r="AF140" i="1" s="1"/>
  <c r="D141" i="37"/>
  <c r="AF141" i="1" s="1"/>
  <c r="D143" i="37"/>
  <c r="AF143" i="1" s="1"/>
  <c r="D144" i="37"/>
  <c r="AF144" i="1" s="1"/>
  <c r="E134" i="34" l="1"/>
  <c r="E135"/>
  <c r="E136"/>
  <c r="E137"/>
  <c r="E138"/>
  <c r="E139"/>
  <c r="E140"/>
  <c r="E141"/>
  <c r="U141" i="1"/>
  <c r="U140"/>
  <c r="U139"/>
  <c r="U138"/>
  <c r="U134"/>
  <c r="C226" i="34" l="1"/>
  <c r="U144" i="1"/>
  <c r="D144" i="5"/>
  <c r="E144" s="1"/>
  <c r="P144" i="1" s="1"/>
  <c r="U143"/>
  <c r="D143" i="5"/>
  <c r="D140"/>
  <c r="E140" s="1"/>
  <c r="P140" i="1" s="1"/>
  <c r="AC140"/>
  <c r="D138" i="5"/>
  <c r="E138" s="1"/>
  <c r="P138" i="1" s="1"/>
  <c r="AC138"/>
  <c r="AC136"/>
  <c r="D134" i="5"/>
  <c r="E134" s="1"/>
  <c r="P134" i="1" s="1"/>
  <c r="AC134"/>
  <c r="D141" i="5"/>
  <c r="E141" s="1"/>
  <c r="P141" i="1" s="1"/>
  <c r="AC141"/>
  <c r="D139" i="5"/>
  <c r="E139" s="1"/>
  <c r="P139" i="1" s="1"/>
  <c r="AC139"/>
  <c r="AC137"/>
  <c r="AC135"/>
  <c r="E143" i="5"/>
  <c r="P143" i="1" s="1"/>
  <c r="U135"/>
  <c r="U136"/>
  <c r="U137"/>
  <c r="AA134"/>
  <c r="AA135"/>
  <c r="AA136"/>
  <c r="AA137"/>
  <c r="AA138"/>
  <c r="AA139"/>
  <c r="AA140"/>
  <c r="AA141"/>
  <c r="C134" i="36"/>
  <c r="AE134" i="1" s="1"/>
  <c r="C135" i="36"/>
  <c r="AE135" i="1" s="1"/>
  <c r="C136" i="36"/>
  <c r="AE136" i="1" s="1"/>
  <c r="C137" i="36"/>
  <c r="AE137" i="1" s="1"/>
  <c r="C138" i="36"/>
  <c r="AE138" i="1" s="1"/>
  <c r="C139" i="36"/>
  <c r="AE139" i="1" s="1"/>
  <c r="C140" i="36"/>
  <c r="AE140" i="1" s="1"/>
  <c r="C141" i="36"/>
  <c r="AE141" i="1" s="1"/>
  <c r="C143" i="36"/>
  <c r="AE143" i="1" s="1"/>
  <c r="C144" i="36"/>
  <c r="AE144" i="1" s="1"/>
  <c r="E134" i="42"/>
  <c r="AM134" i="1" s="1"/>
  <c r="E135" i="42"/>
  <c r="AM135" i="1" s="1"/>
  <c r="E136" i="42"/>
  <c r="AM136" i="1" s="1"/>
  <c r="E137" i="42"/>
  <c r="AM137" i="1" s="1"/>
  <c r="E138" i="42"/>
  <c r="AM138" i="1" s="1"/>
  <c r="E139" i="42"/>
  <c r="AM139" i="1" s="1"/>
  <c r="E140" i="42"/>
  <c r="AM140" i="1" s="1"/>
  <c r="E141" i="42"/>
  <c r="AM141" i="1" s="1"/>
  <c r="E134" i="11"/>
  <c r="AL134" i="1" s="1"/>
  <c r="E135" i="11"/>
  <c r="AL135" i="1" s="1"/>
  <c r="E136" i="11"/>
  <c r="AL136" i="1" s="1"/>
  <c r="E137" i="11"/>
  <c r="AL137" i="1" s="1"/>
  <c r="E138" i="11"/>
  <c r="AL138" i="1" s="1"/>
  <c r="E139" i="11"/>
  <c r="AL139" i="1" s="1"/>
  <c r="E140" i="11"/>
  <c r="AL140" i="1" s="1"/>
  <c r="E141" i="11"/>
  <c r="AL141" i="1" s="1"/>
  <c r="AI134"/>
  <c r="AJ134"/>
  <c r="AI135"/>
  <c r="AJ135"/>
  <c r="AI136"/>
  <c r="AJ136"/>
  <c r="AI137"/>
  <c r="AJ137"/>
  <c r="AI138"/>
  <c r="AJ138"/>
  <c r="AI139"/>
  <c r="AJ139"/>
  <c r="AI140"/>
  <c r="AJ140"/>
  <c r="AI141"/>
  <c r="AJ141"/>
  <c r="AP143"/>
  <c r="AP144"/>
  <c r="D135" i="5" l="1"/>
  <c r="E135" s="1"/>
  <c r="P135" i="1" s="1"/>
  <c r="D137" i="5"/>
  <c r="E137" s="1"/>
  <c r="P137" i="1" s="1"/>
  <c r="D136" i="5"/>
  <c r="E136" s="1"/>
  <c r="P136" i="1" s="1"/>
  <c r="AG144"/>
  <c r="AG143"/>
  <c r="AG138"/>
  <c r="AG134"/>
  <c r="H134" i="48"/>
  <c r="AK134" i="1" s="1"/>
  <c r="H135" i="48"/>
  <c r="AK135" i="1" s="1"/>
  <c r="H136" i="48"/>
  <c r="AK136" i="1" s="1"/>
  <c r="H137" i="48"/>
  <c r="AK137" i="1" s="1"/>
  <c r="H138" i="48"/>
  <c r="AK138" i="1" s="1"/>
  <c r="H139" i="48"/>
  <c r="AK139" i="1" s="1"/>
  <c r="H140" i="48"/>
  <c r="AK140" i="1" s="1"/>
  <c r="H141" i="48"/>
  <c r="AK141" i="1" s="1"/>
  <c r="AN134"/>
  <c r="AO134"/>
  <c r="AN135"/>
  <c r="AO135"/>
  <c r="AN136"/>
  <c r="AO136"/>
  <c r="AN137"/>
  <c r="AO137"/>
  <c r="AN138"/>
  <c r="AO138"/>
  <c r="AN139"/>
  <c r="AO139"/>
  <c r="AN140"/>
  <c r="AO140"/>
  <c r="AN141"/>
  <c r="AO141"/>
  <c r="AP138" l="1"/>
  <c r="AP134"/>
  <c r="E134" i="12"/>
  <c r="G134" i="1" s="1"/>
  <c r="E135" i="12"/>
  <c r="G135" i="1" s="1"/>
  <c r="E136" i="12"/>
  <c r="G136" i="1" s="1"/>
  <c r="E137" i="12"/>
  <c r="G137" i="1" s="1"/>
  <c r="E138" i="12"/>
  <c r="G138" i="1" s="1"/>
  <c r="E139" i="12"/>
  <c r="G139" i="1" s="1"/>
  <c r="E140" i="12"/>
  <c r="G140" i="1" s="1"/>
  <c r="E141" i="12"/>
  <c r="G141" i="1" s="1"/>
  <c r="E134" i="49"/>
  <c r="J134" i="1" s="1"/>
  <c r="E135" i="49"/>
  <c r="J135" i="1" s="1"/>
  <c r="E136" i="49"/>
  <c r="J136" i="1" s="1"/>
  <c r="E137" i="49"/>
  <c r="J137" i="1" s="1"/>
  <c r="E138" i="49"/>
  <c r="J138" i="1" s="1"/>
  <c r="E139" i="49"/>
  <c r="J139" i="1" s="1"/>
  <c r="E140" i="49"/>
  <c r="J140" i="1" s="1"/>
  <c r="E141" i="49"/>
  <c r="J141" i="1" s="1"/>
  <c r="E134" i="43"/>
  <c r="I134" i="1" s="1"/>
  <c r="E135" i="43"/>
  <c r="I135" i="1" s="1"/>
  <c r="E136" i="43"/>
  <c r="I136" i="1" s="1"/>
  <c r="E137" i="43"/>
  <c r="I137" i="1" s="1"/>
  <c r="E138" i="43"/>
  <c r="I138" i="1" s="1"/>
  <c r="E139" i="43"/>
  <c r="I139" i="1" s="1"/>
  <c r="E140" i="43"/>
  <c r="I140" i="1" s="1"/>
  <c r="E141" i="43"/>
  <c r="I141" i="1" s="1"/>
  <c r="E134" i="44" l="1"/>
  <c r="K134" i="1" s="1"/>
  <c r="E135" i="44"/>
  <c r="K135" i="1" s="1"/>
  <c r="E136" i="44"/>
  <c r="K136" i="1" s="1"/>
  <c r="E137" i="44"/>
  <c r="K137" i="1" s="1"/>
  <c r="E138" i="44"/>
  <c r="K138" i="1" s="1"/>
  <c r="E139" i="44"/>
  <c r="K139" i="1" s="1"/>
  <c r="E140" i="44"/>
  <c r="K140" i="1" s="1"/>
  <c r="E141" i="44"/>
  <c r="K141" i="1" s="1"/>
  <c r="K143"/>
  <c r="L143" s="1"/>
  <c r="K144"/>
  <c r="L144" s="1"/>
  <c r="AR143" l="1"/>
  <c r="AR144"/>
  <c r="E134" i="10"/>
  <c r="F134" i="1" s="1"/>
  <c r="L134" s="1"/>
  <c r="E135" i="10"/>
  <c r="F135" i="1" s="1"/>
  <c r="E136" i="10"/>
  <c r="F136" i="1" s="1"/>
  <c r="E137" i="10"/>
  <c r="F137" i="1" s="1"/>
  <c r="E138" i="10"/>
  <c r="F138" i="1" s="1"/>
  <c r="L138" s="1"/>
  <c r="E139" i="10"/>
  <c r="F139" i="1" s="1"/>
  <c r="E140" i="10"/>
  <c r="F140" i="1" s="1"/>
  <c r="E141" i="10"/>
  <c r="F141" i="1" s="1"/>
  <c r="AR138" l="1"/>
  <c r="AR134"/>
  <c r="E219" i="24"/>
  <c r="V220" i="1" s="1"/>
  <c r="E133" i="24"/>
  <c r="F133"/>
  <c r="V133" i="1" l="1"/>
  <c r="F219" i="24"/>
  <c r="W133" i="1"/>
  <c r="F238" i="24"/>
  <c r="E238"/>
  <c r="V239" i="1" s="1"/>
  <c r="AA133"/>
  <c r="AB133"/>
  <c r="Z133"/>
  <c r="E238" i="27"/>
  <c r="Y239" i="1" s="1"/>
  <c r="E219" i="27"/>
  <c r="Y220" i="1" s="1"/>
  <c r="E133" i="27"/>
  <c r="Y133" i="1" s="1"/>
  <c r="E219" i="26"/>
  <c r="X220" i="1" s="1"/>
  <c r="E238" i="26"/>
  <c r="X239" i="1" s="1"/>
  <c r="E133" i="26"/>
  <c r="X133" i="1" s="1"/>
  <c r="E238" i="51"/>
  <c r="F238" s="1"/>
  <c r="AD239" i="1" s="1"/>
  <c r="E219" i="51"/>
  <c r="F219" s="1"/>
  <c r="AD220" i="1" s="1"/>
  <c r="E133" i="51"/>
  <c r="F133" s="1"/>
  <c r="AD133" i="1" s="1"/>
  <c r="C219" i="36"/>
  <c r="AE220" i="1" s="1"/>
  <c r="C238" i="36"/>
  <c r="AE239" i="1" s="1"/>
  <c r="C133" i="36"/>
  <c r="AE133" i="1" s="1"/>
  <c r="D238" i="37" l="1"/>
  <c r="AF239" i="1" s="1"/>
  <c r="D219" i="37"/>
  <c r="AF220" i="1" s="1"/>
  <c r="D133" i="37"/>
  <c r="AF133" i="1" s="1"/>
  <c r="O133"/>
  <c r="C3" i="22" l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2"/>
  <c r="E133"/>
  <c r="U133" i="1"/>
  <c r="E133" i="34"/>
  <c r="E133" i="6"/>
  <c r="E133" i="3"/>
  <c r="E133" i="2"/>
  <c r="Q220" i="1" s="1"/>
  <c r="E238" i="16"/>
  <c r="N239" i="1" s="1"/>
  <c r="E219" i="16"/>
  <c r="N220" i="1" s="1"/>
  <c r="E133" i="16"/>
  <c r="N133" i="1" s="1"/>
  <c r="AC220" l="1"/>
  <c r="S220"/>
  <c r="R220"/>
  <c r="T220"/>
  <c r="Q133"/>
  <c r="S133"/>
  <c r="R133"/>
  <c r="T133"/>
  <c r="AC133"/>
  <c r="AG141"/>
  <c r="D133" i="5"/>
  <c r="D219" s="1"/>
  <c r="E219" l="1"/>
  <c r="AG140" i="1"/>
  <c r="E133" i="5"/>
  <c r="P133" i="1" s="1"/>
  <c r="AN133"/>
  <c r="AO133"/>
  <c r="E238" i="42"/>
  <c r="AM239" i="1" s="1"/>
  <c r="E133" i="42"/>
  <c r="AM133" i="1" s="1"/>
  <c r="AP135"/>
  <c r="AP136"/>
  <c r="AP137"/>
  <c r="AP139"/>
  <c r="AP140"/>
  <c r="AP141"/>
  <c r="P220" l="1"/>
  <c r="AG220" s="1"/>
  <c r="E219" i="42"/>
  <c r="AM220" i="1" s="1"/>
  <c r="E133" i="11"/>
  <c r="AL133" i="1" s="1"/>
  <c r="E219" i="11" l="1"/>
  <c r="AL220" i="1" s="1"/>
  <c r="E238" i="11"/>
  <c r="AL239" i="1" s="1"/>
  <c r="AP239" s="1"/>
  <c r="AJ125"/>
  <c r="AJ126"/>
  <c r="AJ127"/>
  <c r="AJ128"/>
  <c r="AJ129"/>
  <c r="AJ130"/>
  <c r="AJ131"/>
  <c r="AJ132"/>
  <c r="AJ133"/>
  <c r="AI125"/>
  <c r="AI126"/>
  <c r="AI127"/>
  <c r="AI128"/>
  <c r="AI129"/>
  <c r="AI130"/>
  <c r="AI131"/>
  <c r="AI132"/>
  <c r="AI133"/>
  <c r="AI3"/>
  <c r="AI4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I100"/>
  <c r="AI101"/>
  <c r="AI102"/>
  <c r="AI103"/>
  <c r="AI104"/>
  <c r="AI105"/>
  <c r="AI106"/>
  <c r="AI107"/>
  <c r="AI108"/>
  <c r="AI109"/>
  <c r="AI110"/>
  <c r="AI111"/>
  <c r="AI112"/>
  <c r="AI113"/>
  <c r="AI114"/>
  <c r="AI115"/>
  <c r="AI116"/>
  <c r="AI117"/>
  <c r="AI118"/>
  <c r="AI119"/>
  <c r="AI120"/>
  <c r="AI121"/>
  <c r="AI122"/>
  <c r="AI123"/>
  <c r="AI124"/>
  <c r="H133" i="48"/>
  <c r="AK133" i="1" s="1"/>
  <c r="AP220" l="1"/>
  <c r="AG133" l="1"/>
  <c r="AP133"/>
  <c r="E133" i="44" l="1"/>
  <c r="K133" i="1" s="1"/>
  <c r="E238" i="49"/>
  <c r="J239" i="1" s="1"/>
  <c r="E232" i="49"/>
  <c r="J233" i="1" s="1"/>
  <c r="E229" i="49"/>
  <c r="J230" i="1" s="1"/>
  <c r="E228" i="49"/>
  <c r="J229" i="1" s="1"/>
  <c r="E220" i="49"/>
  <c r="J221" i="1" s="1"/>
  <c r="E218" i="49"/>
  <c r="J219" i="1" s="1"/>
  <c r="E215" i="49"/>
  <c r="J216" i="1" s="1"/>
  <c r="E219" i="49"/>
  <c r="J220" i="1" s="1"/>
  <c r="E216" i="49"/>
  <c r="J217" i="1" s="1"/>
  <c r="E214" i="49"/>
  <c r="J215" i="1" s="1"/>
  <c r="E133" i="49"/>
  <c r="J133" i="1" s="1"/>
  <c r="E231" i="43"/>
  <c r="I232" i="1" s="1"/>
  <c r="E229" i="43"/>
  <c r="I230" i="1" s="1"/>
  <c r="E219" i="43"/>
  <c r="I220" i="1" s="1"/>
  <c r="E218" i="43"/>
  <c r="I219" i="1" s="1"/>
  <c r="E216" i="43"/>
  <c r="I217" i="1" s="1"/>
  <c r="E214" i="43"/>
  <c r="I215" i="1" s="1"/>
  <c r="E133" i="43"/>
  <c r="I133" i="1" s="1"/>
  <c r="E216" i="12"/>
  <c r="G217" i="1" s="1"/>
  <c r="E133" i="12"/>
  <c r="G133" i="1" s="1"/>
  <c r="L135"/>
  <c r="L136"/>
  <c r="L137"/>
  <c r="L139"/>
  <c r="L140"/>
  <c r="L141"/>
  <c r="E133" i="10"/>
  <c r="F133" i="1" s="1"/>
  <c r="D216" i="37"/>
  <c r="AF217" i="1" s="1"/>
  <c r="E232" i="42"/>
  <c r="AM233" i="1" s="1"/>
  <c r="E231" i="42"/>
  <c r="AM232" i="1" s="1"/>
  <c r="E230" i="42"/>
  <c r="AM231" i="1" s="1"/>
  <c r="E229" i="42"/>
  <c r="AM230" i="1" s="1"/>
  <c r="E228" i="42"/>
  <c r="AM229" i="1" s="1"/>
  <c r="E220" i="42"/>
  <c r="AM221" i="1" s="1"/>
  <c r="E218" i="42"/>
  <c r="AM219" i="1" s="1"/>
  <c r="E217" i="42"/>
  <c r="AM218" i="1" s="1"/>
  <c r="E216" i="42"/>
  <c r="AM217" i="1" s="1"/>
  <c r="E215" i="42"/>
  <c r="AM216" i="1" s="1"/>
  <c r="E214" i="42"/>
  <c r="AM215" i="1" s="1"/>
  <c r="E232" i="11"/>
  <c r="AL233" i="1" s="1"/>
  <c r="E231" i="11"/>
  <c r="AL232" i="1" s="1"/>
  <c r="E230" i="11"/>
  <c r="AL231" i="1" s="1"/>
  <c r="E229" i="11"/>
  <c r="AL230" i="1" s="1"/>
  <c r="AP227"/>
  <c r="AP224"/>
  <c r="E220" i="11"/>
  <c r="AL221" i="1" s="1"/>
  <c r="E218" i="11"/>
  <c r="AL219" i="1" s="1"/>
  <c r="E217" i="11"/>
  <c r="AL218" i="1" s="1"/>
  <c r="E216" i="11"/>
  <c r="AL217" i="1" s="1"/>
  <c r="E215" i="11"/>
  <c r="AL216" i="1" s="1"/>
  <c r="E214" i="11"/>
  <c r="AL215" i="1" s="1"/>
  <c r="E232" i="27"/>
  <c r="Y233" i="1" s="1"/>
  <c r="E231" i="27"/>
  <c r="Y232" i="1" s="1"/>
  <c r="E230" i="27"/>
  <c r="Y231" i="1" s="1"/>
  <c r="E220" i="27"/>
  <c r="Y221" i="1" s="1"/>
  <c r="E218" i="27"/>
  <c r="Y219" i="1" s="1"/>
  <c r="E217" i="27"/>
  <c r="Y218" i="1" s="1"/>
  <c r="E216" i="27"/>
  <c r="Y217" i="1" s="1"/>
  <c r="E215" i="27"/>
  <c r="Y216" i="1" s="1"/>
  <c r="E214" i="27"/>
  <c r="Y215" i="1" s="1"/>
  <c r="E232" i="26"/>
  <c r="X233" i="1" s="1"/>
  <c r="E231" i="26"/>
  <c r="X232" i="1" s="1"/>
  <c r="E230" i="26"/>
  <c r="X231" i="1" s="1"/>
  <c r="E229" i="26"/>
  <c r="X230" i="1" s="1"/>
  <c r="E228" i="26"/>
  <c r="X229" i="1" s="1"/>
  <c r="E220" i="26"/>
  <c r="X221" i="1" s="1"/>
  <c r="E218" i="26"/>
  <c r="X219" i="1" s="1"/>
  <c r="E217" i="26"/>
  <c r="X218" i="1" s="1"/>
  <c r="E216" i="26"/>
  <c r="X217" i="1" s="1"/>
  <c r="E215" i="26"/>
  <c r="X216" i="1" s="1"/>
  <c r="E214" i="26"/>
  <c r="X215" i="1" s="1"/>
  <c r="D231" i="37"/>
  <c r="AF232" i="1" s="1"/>
  <c r="D230" i="37"/>
  <c r="AF231" i="1" s="1"/>
  <c r="D229" i="37"/>
  <c r="AF230" i="1" s="1"/>
  <c r="D220" i="37"/>
  <c r="AF221" i="1" s="1"/>
  <c r="D232" i="37"/>
  <c r="AF233" i="1" s="1"/>
  <c r="D218" i="37"/>
  <c r="AF219" i="1" s="1"/>
  <c r="D217" i="37"/>
  <c r="AF218" i="1" s="1"/>
  <c r="D215" i="37"/>
  <c r="AF216" i="1" s="1"/>
  <c r="D214" i="37"/>
  <c r="AF215" i="1" s="1"/>
  <c r="C232" i="36"/>
  <c r="AE233" i="1" s="1"/>
  <c r="C231" i="36"/>
  <c r="AE232" i="1" s="1"/>
  <c r="C230" i="36"/>
  <c r="AE231" i="1" s="1"/>
  <c r="C229" i="36"/>
  <c r="AE230" i="1" s="1"/>
  <c r="C228" i="36"/>
  <c r="AE229" i="1" s="1"/>
  <c r="C220" i="36"/>
  <c r="AE221" i="1" s="1"/>
  <c r="C218" i="36"/>
  <c r="AE219" i="1" s="1"/>
  <c r="C217" i="36"/>
  <c r="AE218" i="1" s="1"/>
  <c r="C216" i="36"/>
  <c r="AE217" i="1" s="1"/>
  <c r="C215" i="36"/>
  <c r="AE216" i="1" s="1"/>
  <c r="C214" i="36"/>
  <c r="AE215" i="1" s="1"/>
  <c r="E230" i="51"/>
  <c r="F230" s="1"/>
  <c r="AD231" i="1" s="1"/>
  <c r="E231" i="51"/>
  <c r="F231" s="1"/>
  <c r="AD232" i="1" s="1"/>
  <c r="E232" i="51"/>
  <c r="F232" s="1"/>
  <c r="AD233" i="1" s="1"/>
  <c r="E229" i="51"/>
  <c r="F229" s="1"/>
  <c r="AD230" i="1" s="1"/>
  <c r="E220" i="51"/>
  <c r="F220" s="1"/>
  <c r="AD221" i="1" s="1"/>
  <c r="E218" i="51"/>
  <c r="F218" s="1"/>
  <c r="AD219" i="1" s="1"/>
  <c r="E217" i="51"/>
  <c r="F217" s="1"/>
  <c r="AD218" i="1" s="1"/>
  <c r="E216" i="51"/>
  <c r="F216" s="1"/>
  <c r="AD217" i="1" s="1"/>
  <c r="E215" i="51"/>
  <c r="F215" s="1"/>
  <c r="AD216" i="1" s="1"/>
  <c r="E214" i="51"/>
  <c r="F214" s="1"/>
  <c r="AD215" i="1" s="1"/>
  <c r="F232" i="24"/>
  <c r="F231"/>
  <c r="F230"/>
  <c r="F229"/>
  <c r="F228"/>
  <c r="F220"/>
  <c r="F218"/>
  <c r="F217"/>
  <c r="F216"/>
  <c r="F215"/>
  <c r="F214"/>
  <c r="E232"/>
  <c r="V233" i="1" s="1"/>
  <c r="E231" i="24"/>
  <c r="V232" i="1" s="1"/>
  <c r="E230" i="24"/>
  <c r="V231" i="1" s="1"/>
  <c r="E229" i="24"/>
  <c r="V230" i="1" s="1"/>
  <c r="E228" i="24"/>
  <c r="V229" i="1" s="1"/>
  <c r="E220" i="24"/>
  <c r="V221" i="1" s="1"/>
  <c r="E218" i="24"/>
  <c r="V219" i="1" s="1"/>
  <c r="E217" i="24"/>
  <c r="V218" i="1" s="1"/>
  <c r="E216" i="24"/>
  <c r="V217" i="1" s="1"/>
  <c r="E215" i="24"/>
  <c r="V216" i="1" s="1"/>
  <c r="E214" i="24"/>
  <c r="V215" i="1" s="1"/>
  <c r="E232" i="16"/>
  <c r="N233" i="1" s="1"/>
  <c r="E231" i="16"/>
  <c r="N232" i="1" s="1"/>
  <c r="E230" i="16"/>
  <c r="N231" i="1" s="1"/>
  <c r="E229" i="16"/>
  <c r="N230" i="1" s="1"/>
  <c r="E228" i="16"/>
  <c r="N229" i="1" s="1"/>
  <c r="E220" i="16"/>
  <c r="N221" i="1" s="1"/>
  <c r="E218" i="16"/>
  <c r="N219" i="1" s="1"/>
  <c r="E217" i="16"/>
  <c r="N218" i="1" s="1"/>
  <c r="E216" i="16"/>
  <c r="N217" i="1" s="1"/>
  <c r="E215" i="16"/>
  <c r="N216" i="1" s="1"/>
  <c r="E214" i="16"/>
  <c r="N215" i="1" s="1"/>
  <c r="K233"/>
  <c r="K232"/>
  <c r="K231"/>
  <c r="K230"/>
  <c r="E220" i="44"/>
  <c r="K221" i="1" s="1"/>
  <c r="E218" i="44"/>
  <c r="K219" i="1" s="1"/>
  <c r="E217" i="44"/>
  <c r="K218" i="1" s="1"/>
  <c r="E216" i="44"/>
  <c r="K217" i="1" s="1"/>
  <c r="E215" i="44"/>
  <c r="K216" i="1" s="1"/>
  <c r="E214" i="44"/>
  <c r="K215" i="1" s="1"/>
  <c r="E231" i="49"/>
  <c r="J232" i="1" s="1"/>
  <c r="E230" i="49"/>
  <c r="J231" i="1" s="1"/>
  <c r="E217" i="49"/>
  <c r="J218" i="1" s="1"/>
  <c r="E232" i="43"/>
  <c r="I233" i="1" s="1"/>
  <c r="E230" i="43"/>
  <c r="I231" i="1" s="1"/>
  <c r="E228" i="43"/>
  <c r="I229" i="1" s="1"/>
  <c r="E220" i="43"/>
  <c r="I221" i="1" s="1"/>
  <c r="E217" i="43"/>
  <c r="I218" i="1" s="1"/>
  <c r="E215" i="43"/>
  <c r="I216" i="1" s="1"/>
  <c r="E232" i="12"/>
  <c r="G233" i="1" s="1"/>
  <c r="E231" i="12"/>
  <c r="G232" i="1" s="1"/>
  <c r="E230" i="12"/>
  <c r="G231" i="1" s="1"/>
  <c r="E229" i="12"/>
  <c r="G230" i="1" s="1"/>
  <c r="E228" i="12"/>
  <c r="G229" i="1" s="1"/>
  <c r="E220" i="12"/>
  <c r="G221" i="1" s="1"/>
  <c r="E214" i="12"/>
  <c r="G215" i="1" s="1"/>
  <c r="AP229" l="1"/>
  <c r="AP225"/>
  <c r="AR140"/>
  <c r="AR141"/>
  <c r="E219" i="44"/>
  <c r="K220" i="1" s="1"/>
  <c r="E238" i="44"/>
  <c r="K239" i="1" s="1"/>
  <c r="E238" i="43"/>
  <c r="I239" i="1" s="1"/>
  <c r="AP232"/>
  <c r="L206"/>
  <c r="E219" i="12"/>
  <c r="G220" i="1" s="1"/>
  <c r="G239"/>
  <c r="L133"/>
  <c r="E215" i="12"/>
  <c r="G216" i="1" s="1"/>
  <c r="E217" i="12"/>
  <c r="G218" i="1" s="1"/>
  <c r="E218" i="12"/>
  <c r="G219" i="1" s="1"/>
  <c r="E219" i="10"/>
  <c r="F239" i="1"/>
  <c r="E215" i="10"/>
  <c r="F216" i="1" s="1"/>
  <c r="E217" i="10"/>
  <c r="F218" i="1" s="1"/>
  <c r="E220" i="10"/>
  <c r="F221" i="1" s="1"/>
  <c r="L221" s="1"/>
  <c r="E224" i="10"/>
  <c r="E228"/>
  <c r="E230"/>
  <c r="F231" i="1" s="1"/>
  <c r="E232" i="10"/>
  <c r="F233" i="1" s="1"/>
  <c r="E216" i="10"/>
  <c r="E218"/>
  <c r="F219" i="1" s="1"/>
  <c r="E223" i="10"/>
  <c r="E226"/>
  <c r="E229"/>
  <c r="E231"/>
  <c r="F232" i="1" s="1"/>
  <c r="AP215"/>
  <c r="AP221"/>
  <c r="AP218"/>
  <c r="AP216"/>
  <c r="AP233"/>
  <c r="AP230"/>
  <c r="AP219"/>
  <c r="AP231"/>
  <c r="AP217"/>
  <c r="E214" i="10"/>
  <c r="AQ222" i="1" l="1"/>
  <c r="AQ226"/>
  <c r="F227"/>
  <c r="L227" s="1"/>
  <c r="F229"/>
  <c r="L229" s="1"/>
  <c r="F220"/>
  <c r="L220" s="1"/>
  <c r="AR220" s="1"/>
  <c r="F215"/>
  <c r="L215" s="1"/>
  <c r="F230"/>
  <c r="L230" s="1"/>
  <c r="F224"/>
  <c r="L224" s="1"/>
  <c r="F217"/>
  <c r="L217" s="1"/>
  <c r="F225"/>
  <c r="L225" s="1"/>
  <c r="L232"/>
  <c r="L233"/>
  <c r="L231"/>
  <c r="AQ228"/>
  <c r="AQ223"/>
  <c r="AQ227"/>
  <c r="AQ225"/>
  <c r="AQ224"/>
  <c r="L218"/>
  <c r="L239"/>
  <c r="AR133"/>
  <c r="L219"/>
  <c r="L216"/>
  <c r="AQ220"/>
  <c r="AQ229"/>
  <c r="AQ216"/>
  <c r="AQ215"/>
  <c r="AQ218"/>
  <c r="AQ231"/>
  <c r="AQ233"/>
  <c r="AQ221"/>
  <c r="AQ230"/>
  <c r="AQ217"/>
  <c r="AQ219"/>
  <c r="AQ232"/>
  <c r="M222" l="1"/>
  <c r="M226"/>
  <c r="M216"/>
  <c r="M218"/>
  <c r="M225"/>
  <c r="M232"/>
  <c r="M224"/>
  <c r="M229"/>
  <c r="M217"/>
  <c r="M223"/>
  <c r="M219"/>
  <c r="M227"/>
  <c r="M233"/>
  <c r="M221"/>
  <c r="M230"/>
  <c r="M231"/>
  <c r="M220"/>
  <c r="M228"/>
  <c r="M215"/>
  <c r="D132" i="37"/>
  <c r="AF132" i="1" s="1"/>
  <c r="C132" i="36"/>
  <c r="AE132" i="1" s="1"/>
  <c r="E132" i="51"/>
  <c r="F132" s="1"/>
  <c r="AD132" i="1" s="1"/>
  <c r="AB132"/>
  <c r="AA132"/>
  <c r="Z132"/>
  <c r="E132" i="27"/>
  <c r="Y132" i="1" s="1"/>
  <c r="E132" i="26"/>
  <c r="X132" i="1" s="1"/>
  <c r="E132" i="24"/>
  <c r="V132" i="1" s="1"/>
  <c r="F132" i="24"/>
  <c r="W132" i="1" s="1"/>
  <c r="E132" i="34"/>
  <c r="AC132" i="1" s="1"/>
  <c r="O132"/>
  <c r="U132"/>
  <c r="E132" i="22"/>
  <c r="T132" i="1" s="1"/>
  <c r="E132" i="6"/>
  <c r="S132" i="1" s="1"/>
  <c r="E132" i="3"/>
  <c r="E132" i="2"/>
  <c r="Q132" i="1" s="1"/>
  <c r="E132" i="16"/>
  <c r="N132" i="1" s="1"/>
  <c r="AN132"/>
  <c r="AO132"/>
  <c r="E132" i="42"/>
  <c r="AM132" i="1" s="1"/>
  <c r="E132" i="11"/>
  <c r="AL132" i="1" s="1"/>
  <c r="H132" i="48"/>
  <c r="AK132" i="1" s="1"/>
  <c r="H131" i="48"/>
  <c r="AK131" i="1" s="1"/>
  <c r="E132" i="44"/>
  <c r="K132" i="1" s="1"/>
  <c r="E132" i="49"/>
  <c r="J132" i="1" s="1"/>
  <c r="E132" i="43"/>
  <c r="I132" i="1" s="1"/>
  <c r="E132" i="12"/>
  <c r="G132" i="1" s="1"/>
  <c r="E132" i="10"/>
  <c r="F132" i="1" s="1"/>
  <c r="AP132" l="1"/>
  <c r="D132" i="5"/>
  <c r="E132" s="1"/>
  <c r="P132" i="1" s="1"/>
  <c r="R132"/>
  <c r="L132"/>
  <c r="AG135" l="1"/>
  <c r="AG137"/>
  <c r="AG136"/>
  <c r="AG139"/>
  <c r="AG132"/>
  <c r="AR139" l="1"/>
  <c r="AR132"/>
  <c r="AR135" l="1"/>
  <c r="AR136"/>
  <c r="AR137"/>
  <c r="E129" i="42" l="1"/>
  <c r="AM129" i="1" s="1"/>
  <c r="E129" i="11"/>
  <c r="AL129" i="1" s="1"/>
  <c r="H129" i="48" l="1"/>
  <c r="AK129" i="1" s="1"/>
  <c r="AN129"/>
  <c r="AO129"/>
  <c r="AP129" l="1"/>
  <c r="O129" l="1"/>
  <c r="U129"/>
  <c r="Z129"/>
  <c r="AA129"/>
  <c r="AB129"/>
  <c r="D129" i="37"/>
  <c r="AF129" i="1" s="1"/>
  <c r="C129" i="36"/>
  <c r="AE129" i="1" s="1"/>
  <c r="E129" i="51"/>
  <c r="F129" s="1"/>
  <c r="AD129" i="1" s="1"/>
  <c r="E129" i="34"/>
  <c r="E129" i="27"/>
  <c r="Y129" i="1" s="1"/>
  <c r="E130" i="27"/>
  <c r="E129" i="26"/>
  <c r="X129" i="1" s="1"/>
  <c r="E129" i="24"/>
  <c r="V129" i="1" s="1"/>
  <c r="F129" i="24"/>
  <c r="E129" i="22"/>
  <c r="E129" i="6"/>
  <c r="E129" i="3"/>
  <c r="E129" i="2"/>
  <c r="Q217" i="1" s="1"/>
  <c r="S217" l="1"/>
  <c r="R217"/>
  <c r="T217"/>
  <c r="AC217"/>
  <c r="W129"/>
  <c r="T129"/>
  <c r="AC129"/>
  <c r="R129"/>
  <c r="Q129"/>
  <c r="D129" i="5"/>
  <c r="D216" s="1"/>
  <c r="S129" i="1"/>
  <c r="E129" i="16"/>
  <c r="N129" i="1" s="1"/>
  <c r="E129" i="5" l="1"/>
  <c r="P129" i="1" s="1"/>
  <c r="AG129" s="1"/>
  <c r="E216" i="5"/>
  <c r="E129" i="44"/>
  <c r="K129" i="1" s="1"/>
  <c r="E129" i="49"/>
  <c r="J129" i="1" s="1"/>
  <c r="E129" i="43"/>
  <c r="I129" i="1" s="1"/>
  <c r="E130" i="43"/>
  <c r="E129" i="12"/>
  <c r="G129" i="1" s="1"/>
  <c r="P217" l="1"/>
  <c r="AG217" s="1"/>
  <c r="AR217" s="1"/>
  <c r="E129" i="10"/>
  <c r="F129" i="1" s="1"/>
  <c r="L129" s="1"/>
  <c r="AR129" l="1"/>
  <c r="AN131" l="1"/>
  <c r="AO131"/>
  <c r="E131" i="42"/>
  <c r="AM131" i="1" s="1"/>
  <c r="E131" i="11"/>
  <c r="AL131" i="1" s="1"/>
  <c r="O131"/>
  <c r="U131"/>
  <c r="Z131"/>
  <c r="AA131"/>
  <c r="AB131"/>
  <c r="D131" i="37"/>
  <c r="AF131" i="1" s="1"/>
  <c r="C131" i="36"/>
  <c r="AE131" i="1" s="1"/>
  <c r="E131" i="51"/>
  <c r="F131" s="1"/>
  <c r="AD131" i="1" s="1"/>
  <c r="E131" i="34"/>
  <c r="E131" i="27"/>
  <c r="Y131" i="1" s="1"/>
  <c r="E131" i="26"/>
  <c r="X131" i="1" s="1"/>
  <c r="F131" i="24"/>
  <c r="E131"/>
  <c r="V131" i="1" s="1"/>
  <c r="E131" i="22"/>
  <c r="E131" i="6"/>
  <c r="E131" i="3"/>
  <c r="E131" i="2"/>
  <c r="Q232" i="1" s="1"/>
  <c r="E131" i="16"/>
  <c r="N131" i="1" s="1"/>
  <c r="E131" i="44"/>
  <c r="K131" i="1" s="1"/>
  <c r="E131" i="49"/>
  <c r="J131" i="1" s="1"/>
  <c r="E131" i="43"/>
  <c r="I131" i="1" s="1"/>
  <c r="E131" i="12"/>
  <c r="G131" i="1" s="1"/>
  <c r="E131" i="10"/>
  <c r="F131" i="1" s="1"/>
  <c r="Z128"/>
  <c r="Z130"/>
  <c r="E128" i="27"/>
  <c r="Y128" i="1" s="1"/>
  <c r="Y130"/>
  <c r="E128" i="26"/>
  <c r="X128" i="1" s="1"/>
  <c r="E130" i="26"/>
  <c r="X130" i="1" s="1"/>
  <c r="S232" l="1"/>
  <c r="AC232"/>
  <c r="R232"/>
  <c r="T232"/>
  <c r="W131"/>
  <c r="T131"/>
  <c r="AC131"/>
  <c r="S131"/>
  <c r="R131"/>
  <c r="AP131"/>
  <c r="D131" i="5"/>
  <c r="D231" s="1"/>
  <c r="Q131" i="1"/>
  <c r="L131"/>
  <c r="E128" i="42"/>
  <c r="AM128" i="1" s="1"/>
  <c r="E130" i="42"/>
  <c r="AM130" i="1" s="1"/>
  <c r="E128" i="11"/>
  <c r="AL128" i="1" s="1"/>
  <c r="E130" i="11"/>
  <c r="AL130" i="1" s="1"/>
  <c r="AN128"/>
  <c r="AO128"/>
  <c r="AN130"/>
  <c r="AO130"/>
  <c r="E131" i="5" l="1"/>
  <c r="P131" i="1" s="1"/>
  <c r="AG131" s="1"/>
  <c r="E231" i="5"/>
  <c r="H128" i="48"/>
  <c r="AK128" i="1" s="1"/>
  <c r="H130" i="48"/>
  <c r="AK130" i="1" s="1"/>
  <c r="E128" i="24"/>
  <c r="F128"/>
  <c r="E130"/>
  <c r="V130" i="1" s="1"/>
  <c r="F130" i="24"/>
  <c r="W130" i="1" s="1"/>
  <c r="P232" l="1"/>
  <c r="AG232" s="1"/>
  <c r="AR232" s="1"/>
  <c r="V128"/>
  <c r="W128"/>
  <c r="AR131"/>
  <c r="AB128" l="1"/>
  <c r="AB130"/>
  <c r="D128" i="37"/>
  <c r="AF128" i="1" s="1"/>
  <c r="D130" i="37"/>
  <c r="AF130" i="1" s="1"/>
  <c r="E128" i="51"/>
  <c r="F128" s="1"/>
  <c r="AD128" i="1" s="1"/>
  <c r="E130" i="51"/>
  <c r="F130" s="1"/>
  <c r="AD130" i="1" s="1"/>
  <c r="C128" i="36" l="1"/>
  <c r="AE128" i="1" s="1"/>
  <c r="C130" i="36"/>
  <c r="AE130" i="1" s="1"/>
  <c r="E128" i="22" l="1"/>
  <c r="E130"/>
  <c r="T130" i="1" s="1"/>
  <c r="AA128"/>
  <c r="AA130"/>
  <c r="U128"/>
  <c r="U130"/>
  <c r="E128" i="34"/>
  <c r="AC128" i="1" s="1"/>
  <c r="E130" i="34"/>
  <c r="AP128" i="1"/>
  <c r="AP130"/>
  <c r="E128" i="6"/>
  <c r="S128" i="1" s="1"/>
  <c r="E130" i="6"/>
  <c r="S130" i="1" s="1"/>
  <c r="E128" i="3"/>
  <c r="R128" i="1" s="1"/>
  <c r="E130" i="3"/>
  <c r="R130" i="1" s="1"/>
  <c r="T128" l="1"/>
  <c r="AC130"/>
  <c r="E128" i="2" l="1"/>
  <c r="E130"/>
  <c r="O128" i="1"/>
  <c r="O130"/>
  <c r="E128" i="16"/>
  <c r="N128" i="1" s="1"/>
  <c r="E130" i="16"/>
  <c r="N130" i="1" s="1"/>
  <c r="Q128" l="1"/>
  <c r="D128" i="5"/>
  <c r="E128" s="1"/>
  <c r="P128" i="1" s="1"/>
  <c r="Q130"/>
  <c r="D130" i="5"/>
  <c r="E130" s="1"/>
  <c r="P130" i="1" s="1"/>
  <c r="E128" i="10"/>
  <c r="E130"/>
  <c r="AG130" i="1" l="1"/>
  <c r="AG128"/>
  <c r="E128" i="44"/>
  <c r="K128" i="1" s="1"/>
  <c r="E130" i="44"/>
  <c r="K130" i="1" s="1"/>
  <c r="E128" i="49"/>
  <c r="J128" i="1" s="1"/>
  <c r="E130" i="49"/>
  <c r="J130" i="1" s="1"/>
  <c r="E128" i="43"/>
  <c r="I128" i="1" s="1"/>
  <c r="I130"/>
  <c r="E128" i="12"/>
  <c r="G128" i="1" s="1"/>
  <c r="E130" i="12"/>
  <c r="G130" i="1" s="1"/>
  <c r="F128"/>
  <c r="F130"/>
  <c r="L128" l="1"/>
  <c r="L130"/>
  <c r="E125" i="42"/>
  <c r="AM125" i="1" s="1"/>
  <c r="E126" i="42"/>
  <c r="AM126" i="1" s="1"/>
  <c r="E127" i="42"/>
  <c r="AM127" i="1" s="1"/>
  <c r="E125" i="11"/>
  <c r="AL125" i="1" s="1"/>
  <c r="E126" i="11"/>
  <c r="AL126" i="1" s="1"/>
  <c r="E127" i="11"/>
  <c r="AL127" i="1" s="1"/>
  <c r="AN125"/>
  <c r="AO125"/>
  <c r="AN126"/>
  <c r="AO126"/>
  <c r="AN127"/>
  <c r="AO127"/>
  <c r="H125" i="48"/>
  <c r="AK125" i="1" s="1"/>
  <c r="H126" i="48"/>
  <c r="AK126" i="1" s="1"/>
  <c r="H127" i="48"/>
  <c r="AK127" i="1" s="1"/>
  <c r="F125" i="24"/>
  <c r="F126"/>
  <c r="W126" i="1" s="1"/>
  <c r="F127" i="24"/>
  <c r="W127" i="1" s="1"/>
  <c r="E125" i="24"/>
  <c r="V125" i="1" s="1"/>
  <c r="E126" i="24"/>
  <c r="V126" i="1" s="1"/>
  <c r="E127" i="24"/>
  <c r="V127" i="1" s="1"/>
  <c r="E125" i="27"/>
  <c r="Y125" i="1" s="1"/>
  <c r="E127" i="27"/>
  <c r="Y127" i="1" s="1"/>
  <c r="E127" i="26"/>
  <c r="X127" i="1" s="1"/>
  <c r="E125" i="26"/>
  <c r="X125" i="1" s="1"/>
  <c r="Z125"/>
  <c r="Z126"/>
  <c r="Z127"/>
  <c r="C125" i="36"/>
  <c r="AE125" i="1" s="1"/>
  <c r="C126" i="36"/>
  <c r="AE126" i="1" s="1"/>
  <c r="C127" i="36"/>
  <c r="AE127" i="1" s="1"/>
  <c r="AB125"/>
  <c r="AB126"/>
  <c r="AB127"/>
  <c r="AA125"/>
  <c r="AA126"/>
  <c r="AA127"/>
  <c r="D125" i="37"/>
  <c r="AF125" i="1" s="1"/>
  <c r="D126" i="37"/>
  <c r="AF126" i="1" s="1"/>
  <c r="D127" i="37"/>
  <c r="AF127" i="1" s="1"/>
  <c r="E125" i="51"/>
  <c r="F125" s="1"/>
  <c r="AD125" i="1" s="1"/>
  <c r="E126" i="51"/>
  <c r="F126" s="1"/>
  <c r="AD126" i="1" s="1"/>
  <c r="E127" i="51"/>
  <c r="F127" s="1"/>
  <c r="AD127" i="1" s="1"/>
  <c r="E125" i="34"/>
  <c r="E126"/>
  <c r="AC126" i="1" s="1"/>
  <c r="E127" i="34"/>
  <c r="U125" i="1"/>
  <c r="U126"/>
  <c r="U127"/>
  <c r="E125" i="22"/>
  <c r="E127"/>
  <c r="T127" i="1" s="1"/>
  <c r="E125" i="6"/>
  <c r="E126"/>
  <c r="S126" i="1" s="1"/>
  <c r="E127" i="6"/>
  <c r="S127" i="1" s="1"/>
  <c r="AC127" l="1"/>
  <c r="S231"/>
  <c r="T231"/>
  <c r="AC231"/>
  <c r="W125"/>
  <c r="T125"/>
  <c r="AC125"/>
  <c r="S125"/>
  <c r="AP127"/>
  <c r="AR130"/>
  <c r="AR128"/>
  <c r="AP125"/>
  <c r="E125" i="3" l="1"/>
  <c r="E126"/>
  <c r="R126" i="1" s="1"/>
  <c r="E127" i="3"/>
  <c r="R127" i="1" s="1"/>
  <c r="E125" i="2"/>
  <c r="Q231" i="1" s="1"/>
  <c r="E126" i="2"/>
  <c r="E127"/>
  <c r="O125" i="1"/>
  <c r="O126"/>
  <c r="O127"/>
  <c r="E125" i="16"/>
  <c r="N125" i="1" s="1"/>
  <c r="E126" i="16"/>
  <c r="N126" i="1" s="1"/>
  <c r="E127" i="16"/>
  <c r="N127" i="1" s="1"/>
  <c r="E125" i="44"/>
  <c r="K125" i="1" s="1"/>
  <c r="E126" i="44"/>
  <c r="K126" i="1" s="1"/>
  <c r="E127" i="44"/>
  <c r="K127" i="1" s="1"/>
  <c r="R231" l="1"/>
  <c r="R125"/>
  <c r="Q126"/>
  <c r="Q127"/>
  <c r="D127" i="5"/>
  <c r="E127" s="1"/>
  <c r="P127" i="1" s="1"/>
  <c r="Q125"/>
  <c r="D125" i="5"/>
  <c r="D230" s="1"/>
  <c r="E125" i="49"/>
  <c r="J125" i="1" s="1"/>
  <c r="E126" i="49"/>
  <c r="J126" i="1" s="1"/>
  <c r="E127" i="49"/>
  <c r="J127" i="1" s="1"/>
  <c r="E125" i="5" l="1"/>
  <c r="P125" i="1" s="1"/>
  <c r="AG125" s="1"/>
  <c r="E230" i="5"/>
  <c r="AG127" i="1"/>
  <c r="E125" i="43"/>
  <c r="I125" i="1" s="1"/>
  <c r="E126" i="43"/>
  <c r="I126" i="1" s="1"/>
  <c r="E127" i="43"/>
  <c r="I127" i="1" s="1"/>
  <c r="E125" i="12"/>
  <c r="G125" i="1" s="1"/>
  <c r="E126" i="12"/>
  <c r="G126" i="1" s="1"/>
  <c r="E127" i="12"/>
  <c r="G127" i="1" s="1"/>
  <c r="P231" l="1"/>
  <c r="AG231" s="1"/>
  <c r="AR231" s="1"/>
  <c r="E125" i="10"/>
  <c r="F125" i="1" s="1"/>
  <c r="L125" s="1"/>
  <c r="E126" i="10"/>
  <c r="F126" i="1" s="1"/>
  <c r="E127" i="10"/>
  <c r="F127" i="1" s="1"/>
  <c r="L127" s="1"/>
  <c r="AR125" l="1"/>
  <c r="AR127"/>
  <c r="AP126"/>
  <c r="L126"/>
  <c r="E75" i="51" l="1"/>
  <c r="F75" s="1"/>
  <c r="AD75" i="1" s="1"/>
  <c r="E76" i="51"/>
  <c r="F76" s="1"/>
  <c r="AD76" i="1" s="1"/>
  <c r="E77" i="51"/>
  <c r="F77" s="1"/>
  <c r="E78"/>
  <c r="F78" s="1"/>
  <c r="E79"/>
  <c r="F79" s="1"/>
  <c r="E80"/>
  <c r="F80" s="1"/>
  <c r="E81"/>
  <c r="F81" s="1"/>
  <c r="E82"/>
  <c r="F82" s="1"/>
  <c r="E83"/>
  <c r="F83" s="1"/>
  <c r="E84"/>
  <c r="F84" s="1"/>
  <c r="E85"/>
  <c r="F85" s="1"/>
  <c r="E86"/>
  <c r="F86" s="1"/>
  <c r="E87"/>
  <c r="F87" s="1"/>
  <c r="E88"/>
  <c r="F88" s="1"/>
  <c r="E89"/>
  <c r="F89" s="1"/>
  <c r="E90"/>
  <c r="F90" s="1"/>
  <c r="E91"/>
  <c r="F91" s="1"/>
  <c r="E92"/>
  <c r="F92" s="1"/>
  <c r="E93"/>
  <c r="F93" s="1"/>
  <c r="E94"/>
  <c r="F94" s="1"/>
  <c r="E95"/>
  <c r="F95" s="1"/>
  <c r="E96"/>
  <c r="F96" s="1"/>
  <c r="E97"/>
  <c r="F97" s="1"/>
  <c r="E98"/>
  <c r="F98" s="1"/>
  <c r="E99"/>
  <c r="F99" s="1"/>
  <c r="E100"/>
  <c r="F100" s="1"/>
  <c r="E101"/>
  <c r="F101" s="1"/>
  <c r="E102"/>
  <c r="F102" s="1"/>
  <c r="E103"/>
  <c r="F103" s="1"/>
  <c r="E104"/>
  <c r="F104" s="1"/>
  <c r="E105"/>
  <c r="F105" s="1"/>
  <c r="AD105" i="1" s="1"/>
  <c r="E106" i="51"/>
  <c r="F106" s="1"/>
  <c r="AD106" i="1" s="1"/>
  <c r="E107" i="51"/>
  <c r="F107" s="1"/>
  <c r="AD107" i="1" s="1"/>
  <c r="E108" i="51"/>
  <c r="F108" s="1"/>
  <c r="AD108" i="1" s="1"/>
  <c r="E109" i="51"/>
  <c r="F109" s="1"/>
  <c r="AD109" i="1" s="1"/>
  <c r="E110" i="51"/>
  <c r="F110" s="1"/>
  <c r="AD110" i="1" s="1"/>
  <c r="E111" i="51"/>
  <c r="F111" s="1"/>
  <c r="AD111" i="1" s="1"/>
  <c r="E112" i="51"/>
  <c r="F112" s="1"/>
  <c r="AD112" i="1" s="1"/>
  <c r="E113" i="51"/>
  <c r="F113" s="1"/>
  <c r="AD113" i="1" s="1"/>
  <c r="E114" i="51"/>
  <c r="F114" s="1"/>
  <c r="AD114" i="1" s="1"/>
  <c r="E115" i="51"/>
  <c r="F115" s="1"/>
  <c r="AD115" i="1" s="1"/>
  <c r="E116" i="51"/>
  <c r="F116" s="1"/>
  <c r="AD116" i="1" s="1"/>
  <c r="E117" i="51"/>
  <c r="F117" s="1"/>
  <c r="AD117" i="1" s="1"/>
  <c r="E118" i="51"/>
  <c r="F118" s="1"/>
  <c r="AD118" i="1" s="1"/>
  <c r="E119" i="51"/>
  <c r="F119" s="1"/>
  <c r="AD119" i="1" s="1"/>
  <c r="E120" i="51"/>
  <c r="F120" s="1"/>
  <c r="AD120" i="1" s="1"/>
  <c r="E121" i="51"/>
  <c r="F121" s="1"/>
  <c r="AD121" i="1" s="1"/>
  <c r="E122" i="51"/>
  <c r="F122" s="1"/>
  <c r="AD122" i="1" s="1"/>
  <c r="E123" i="51"/>
  <c r="F123" s="1"/>
  <c r="AD123" i="1" s="1"/>
  <c r="E124" i="51"/>
  <c r="F124" s="1"/>
  <c r="AD124" i="1" s="1"/>
  <c r="E75" i="27"/>
  <c r="Y75" i="1" s="1"/>
  <c r="E76" i="27"/>
  <c r="Y76" i="1" s="1"/>
  <c r="E77" i="2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Y105" i="1" s="1"/>
  <c r="E119" i="27"/>
  <c r="Y119" i="1" s="1"/>
  <c r="E120" i="27"/>
  <c r="Y120" i="1" s="1"/>
  <c r="E121" i="27"/>
  <c r="Y121" i="1" s="1"/>
  <c r="E122" i="27"/>
  <c r="Y122" i="1" s="1"/>
  <c r="E123" i="27"/>
  <c r="Y123" i="1" s="1"/>
  <c r="E124" i="27"/>
  <c r="Y124" i="1" s="1"/>
  <c r="E126" i="27"/>
  <c r="Y126" i="1" s="1"/>
  <c r="E75" i="26"/>
  <c r="X75" i="1" s="1"/>
  <c r="E76" i="26"/>
  <c r="X76" i="1" s="1"/>
  <c r="E77" i="26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X105" i="1" s="1"/>
  <c r="E106" i="26"/>
  <c r="X106" i="1" s="1"/>
  <c r="E107" i="26"/>
  <c r="X107" i="1" s="1"/>
  <c r="E108" i="26"/>
  <c r="X108" i="1" s="1"/>
  <c r="E109" i="26"/>
  <c r="X109" i="1" s="1"/>
  <c r="E110" i="26"/>
  <c r="X110" i="1" s="1"/>
  <c r="E111" i="26"/>
  <c r="X111" i="1" s="1"/>
  <c r="E112" i="26"/>
  <c r="X112" i="1" s="1"/>
  <c r="E113" i="26"/>
  <c r="X113" i="1" s="1"/>
  <c r="E114" i="26"/>
  <c r="X114" i="1" s="1"/>
  <c r="E115" i="26"/>
  <c r="X115" i="1" s="1"/>
  <c r="E116" i="26"/>
  <c r="X116" i="1" s="1"/>
  <c r="E117" i="26"/>
  <c r="X117" i="1" s="1"/>
  <c r="E118" i="26"/>
  <c r="X118" i="1" s="1"/>
  <c r="E119" i="26"/>
  <c r="X119" i="1" s="1"/>
  <c r="E120" i="26"/>
  <c r="X120" i="1" s="1"/>
  <c r="E121" i="26"/>
  <c r="X121" i="1" s="1"/>
  <c r="E122" i="26"/>
  <c r="X122" i="1" s="1"/>
  <c r="E123" i="26"/>
  <c r="X123" i="1" s="1"/>
  <c r="E124" i="26"/>
  <c r="X124" i="1" s="1"/>
  <c r="E126" i="26"/>
  <c r="X126" i="1" s="1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122"/>
  <c r="Z123"/>
  <c r="Z124"/>
  <c r="E75" i="16"/>
  <c r="N75" i="1" s="1"/>
  <c r="E76" i="16"/>
  <c r="N76" i="1" s="1"/>
  <c r="E77" i="16"/>
  <c r="N77" i="1" s="1"/>
  <c r="E78" i="16"/>
  <c r="N78" i="1" s="1"/>
  <c r="E79" i="16"/>
  <c r="N79" i="1" s="1"/>
  <c r="E80" i="16"/>
  <c r="N80" i="1" s="1"/>
  <c r="E81" i="16"/>
  <c r="N81" i="1" s="1"/>
  <c r="E82" i="16"/>
  <c r="N82" i="1" s="1"/>
  <c r="E83" i="16"/>
  <c r="N83" i="1" s="1"/>
  <c r="E84" i="16"/>
  <c r="N84" i="1" s="1"/>
  <c r="E85" i="16"/>
  <c r="N85" i="1" s="1"/>
  <c r="E86" i="16"/>
  <c r="N86" i="1" s="1"/>
  <c r="E87" i="16"/>
  <c r="N87" i="1" s="1"/>
  <c r="E88" i="16"/>
  <c r="N88" i="1" s="1"/>
  <c r="E89" i="16"/>
  <c r="N89" i="1" s="1"/>
  <c r="E90" i="16"/>
  <c r="N90" i="1" s="1"/>
  <c r="E91" i="16"/>
  <c r="N91" i="1" s="1"/>
  <c r="E92" i="16"/>
  <c r="N92" i="1" s="1"/>
  <c r="E93" i="16"/>
  <c r="N93" i="1" s="1"/>
  <c r="E94" i="16"/>
  <c r="N94" i="1" s="1"/>
  <c r="E95" i="16"/>
  <c r="N95" i="1" s="1"/>
  <c r="E96" i="16"/>
  <c r="N96" i="1" s="1"/>
  <c r="E97" i="16"/>
  <c r="N97" i="1" s="1"/>
  <c r="E98" i="16"/>
  <c r="N98" i="1" s="1"/>
  <c r="E99" i="16"/>
  <c r="N99" i="1" s="1"/>
  <c r="E100" i="16"/>
  <c r="N100" i="1" s="1"/>
  <c r="E101" i="16"/>
  <c r="N101" i="1" s="1"/>
  <c r="E102" i="16"/>
  <c r="N102" i="1" s="1"/>
  <c r="E103" i="16"/>
  <c r="N103" i="1" s="1"/>
  <c r="E104" i="16"/>
  <c r="N104" i="1" s="1"/>
  <c r="E105" i="16"/>
  <c r="N105" i="1" s="1"/>
  <c r="E106" i="16"/>
  <c r="N106" i="1" s="1"/>
  <c r="E107" i="16"/>
  <c r="N107" i="1" s="1"/>
  <c r="E108" i="16"/>
  <c r="N108" i="1" s="1"/>
  <c r="E109" i="16"/>
  <c r="N109" i="1" s="1"/>
  <c r="E110" i="16"/>
  <c r="N110" i="1" s="1"/>
  <c r="E111" i="16"/>
  <c r="N111" i="1" s="1"/>
  <c r="E112" i="16"/>
  <c r="N112" i="1" s="1"/>
  <c r="E113" i="16"/>
  <c r="N113" i="1" s="1"/>
  <c r="E114" i="16"/>
  <c r="N114" i="1" s="1"/>
  <c r="E115" i="16"/>
  <c r="N115" i="1" s="1"/>
  <c r="E116" i="16"/>
  <c r="N116" i="1" s="1"/>
  <c r="E117" i="16"/>
  <c r="N117" i="1" s="1"/>
  <c r="E118" i="16"/>
  <c r="N118" i="1" s="1"/>
  <c r="E119" i="16"/>
  <c r="N119" i="1" s="1"/>
  <c r="E120" i="16"/>
  <c r="N120" i="1" s="1"/>
  <c r="E121" i="16"/>
  <c r="N121" i="1" s="1"/>
  <c r="E122" i="16"/>
  <c r="N122" i="1" s="1"/>
  <c r="E123" i="16"/>
  <c r="N123" i="1" s="1"/>
  <c r="E124" i="16"/>
  <c r="N124" i="1" s="1"/>
  <c r="AA105"/>
  <c r="AA106"/>
  <c r="AA107"/>
  <c r="AA108"/>
  <c r="AA109"/>
  <c r="AA110"/>
  <c r="AA111"/>
  <c r="AA112"/>
  <c r="AA113"/>
  <c r="AA114"/>
  <c r="AA115"/>
  <c r="AA116"/>
  <c r="AA117"/>
  <c r="AA118"/>
  <c r="AA119"/>
  <c r="AA120"/>
  <c r="AA121"/>
  <c r="AA122"/>
  <c r="AA123"/>
  <c r="AA124"/>
  <c r="AA75"/>
  <c r="E105" i="24"/>
  <c r="V105" i="1" s="1"/>
  <c r="F105" i="24"/>
  <c r="E75"/>
  <c r="F75"/>
  <c r="E119"/>
  <c r="V119" i="1" s="1"/>
  <c r="F119" i="24"/>
  <c r="W119" i="1" s="1"/>
  <c r="E120" i="24"/>
  <c r="V120" i="1" s="1"/>
  <c r="F120" i="24"/>
  <c r="W120" i="1" s="1"/>
  <c r="E121" i="24"/>
  <c r="V121" i="1" s="1"/>
  <c r="F121" i="24"/>
  <c r="W121" i="1" s="1"/>
  <c r="E122" i="24"/>
  <c r="F122"/>
  <c r="E123"/>
  <c r="V123" i="1" s="1"/>
  <c r="F123" i="24"/>
  <c r="W123" i="1" s="1"/>
  <c r="E124" i="24"/>
  <c r="V124" i="1" s="1"/>
  <c r="F124" i="24"/>
  <c r="W124" i="1" s="1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E75" i="22"/>
  <c r="T75" i="1" s="1"/>
  <c r="E76" i="22"/>
  <c r="T76" i="1" s="1"/>
  <c r="E77" i="22"/>
  <c r="E78"/>
  <c r="T78" i="1" s="1"/>
  <c r="E79" i="22"/>
  <c r="T79" i="1" s="1"/>
  <c r="E80" i="22"/>
  <c r="E81"/>
  <c r="T81" i="1" s="1"/>
  <c r="E82" i="22"/>
  <c r="T82" i="1" s="1"/>
  <c r="E83" i="22"/>
  <c r="E84"/>
  <c r="T84" i="1" s="1"/>
  <c r="E85" i="22"/>
  <c r="T85" i="1" s="1"/>
  <c r="E86" i="22"/>
  <c r="T86" i="1" s="1"/>
  <c r="E87" i="22"/>
  <c r="T87" i="1" s="1"/>
  <c r="E88" i="22"/>
  <c r="T88" i="1" s="1"/>
  <c r="E89" i="22"/>
  <c r="T89" i="1" s="1"/>
  <c r="E90" i="22"/>
  <c r="E91"/>
  <c r="T91" i="1" s="1"/>
  <c r="E92" i="22"/>
  <c r="T92" i="1" s="1"/>
  <c r="E93" i="22"/>
  <c r="E94"/>
  <c r="T94" i="1" s="1"/>
  <c r="E95" i="22"/>
  <c r="E96"/>
  <c r="E97"/>
  <c r="E98"/>
  <c r="E99"/>
  <c r="E100"/>
  <c r="E101"/>
  <c r="T101" i="1" s="1"/>
  <c r="E102" i="22"/>
  <c r="T102" i="1" s="1"/>
  <c r="E103" i="22"/>
  <c r="T103" i="1" s="1"/>
  <c r="E104" i="22"/>
  <c r="T104" i="1" s="1"/>
  <c r="E105" i="22"/>
  <c r="T105" i="1" s="1"/>
  <c r="E106" i="22"/>
  <c r="E107"/>
  <c r="E108"/>
  <c r="T108" i="1" s="1"/>
  <c r="E109" i="22"/>
  <c r="T109" i="1" s="1"/>
  <c r="E110" i="22"/>
  <c r="T110" i="1" s="1"/>
  <c r="E111" i="22"/>
  <c r="T111" i="1" s="1"/>
  <c r="E112" i="22"/>
  <c r="T112" i="1" s="1"/>
  <c r="E113" i="22"/>
  <c r="E114"/>
  <c r="T114" i="1" s="1"/>
  <c r="E115" i="22"/>
  <c r="T115" i="1" s="1"/>
  <c r="E116" i="22"/>
  <c r="T116" i="1" s="1"/>
  <c r="E117" i="22"/>
  <c r="E118"/>
  <c r="T118" i="1" s="1"/>
  <c r="E119" i="22"/>
  <c r="T119" i="1" s="1"/>
  <c r="E120" i="22"/>
  <c r="E121"/>
  <c r="T121" i="1" s="1"/>
  <c r="E122" i="22"/>
  <c r="E123"/>
  <c r="E124"/>
  <c r="T124" i="1" s="1"/>
  <c r="E126" i="22"/>
  <c r="E75" i="6"/>
  <c r="S75" i="1" s="1"/>
  <c r="E76" i="6"/>
  <c r="S76" i="1" s="1"/>
  <c r="E77" i="6"/>
  <c r="E78"/>
  <c r="S78" i="1" s="1"/>
  <c r="E79" i="6"/>
  <c r="S79" i="1" s="1"/>
  <c r="E80" i="6"/>
  <c r="E81"/>
  <c r="S81" i="1" s="1"/>
  <c r="E82" i="6"/>
  <c r="S82" i="1" s="1"/>
  <c r="E83" i="6"/>
  <c r="S83" i="1" s="1"/>
  <c r="E84" i="6"/>
  <c r="S84" i="1" s="1"/>
  <c r="E85" i="6"/>
  <c r="S85" i="1" s="1"/>
  <c r="E86" i="6"/>
  <c r="S86" i="1" s="1"/>
  <c r="E87" i="6"/>
  <c r="S87" i="1" s="1"/>
  <c r="E88" i="6"/>
  <c r="S88" i="1" s="1"/>
  <c r="E89" i="6"/>
  <c r="S89" i="1" s="1"/>
  <c r="E90" i="6"/>
  <c r="S90" i="1" s="1"/>
  <c r="E91" i="6"/>
  <c r="S91" i="1" s="1"/>
  <c r="E92" i="6"/>
  <c r="S92" i="1" s="1"/>
  <c r="E93" i="6"/>
  <c r="S93" i="1" s="1"/>
  <c r="E94" i="6"/>
  <c r="S94" i="1" s="1"/>
  <c r="E95" i="6"/>
  <c r="E96"/>
  <c r="S96" i="1" s="1"/>
  <c r="E97" i="6"/>
  <c r="S97" i="1" s="1"/>
  <c r="E98" i="6"/>
  <c r="S98" i="1" s="1"/>
  <c r="E99" i="6"/>
  <c r="S99" i="1" s="1"/>
  <c r="E100" i="6"/>
  <c r="S100" i="1" s="1"/>
  <c r="E101" i="6"/>
  <c r="S101" i="1" s="1"/>
  <c r="E102" i="6"/>
  <c r="S102" i="1" s="1"/>
  <c r="E103" i="6"/>
  <c r="S103" i="1" s="1"/>
  <c r="E104" i="6"/>
  <c r="S104" i="1" s="1"/>
  <c r="E105" i="6"/>
  <c r="S105" i="1" s="1"/>
  <c r="E106" i="6"/>
  <c r="S106" i="1" s="1"/>
  <c r="E107" i="6"/>
  <c r="S107" i="1" s="1"/>
  <c r="E108" i="6"/>
  <c r="S108" i="1" s="1"/>
  <c r="E109" i="6"/>
  <c r="S109" i="1" s="1"/>
  <c r="E110" i="6"/>
  <c r="S110" i="1" s="1"/>
  <c r="E111" i="6"/>
  <c r="E112"/>
  <c r="S112" i="1" s="1"/>
  <c r="E113" i="6"/>
  <c r="E114"/>
  <c r="E115"/>
  <c r="S115" i="1" s="1"/>
  <c r="E116" i="6"/>
  <c r="S116" i="1" s="1"/>
  <c r="E117" i="6"/>
  <c r="S117" i="1" s="1"/>
  <c r="E118" i="6"/>
  <c r="S118" i="1" s="1"/>
  <c r="E119" i="6"/>
  <c r="S119" i="1" s="1"/>
  <c r="E120" i="6"/>
  <c r="S120" i="1" s="1"/>
  <c r="E121" i="6"/>
  <c r="S121" i="1" s="1"/>
  <c r="E122" i="6"/>
  <c r="S122" i="1" s="1"/>
  <c r="E123" i="6"/>
  <c r="S123" i="1" s="1"/>
  <c r="E124" i="6"/>
  <c r="S124" i="1" s="1"/>
  <c r="E75" i="3"/>
  <c r="E76"/>
  <c r="R76" i="1" s="1"/>
  <c r="E77" i="3"/>
  <c r="E78"/>
  <c r="E79"/>
  <c r="R79" i="1" s="1"/>
  <c r="E80" i="3"/>
  <c r="E81"/>
  <c r="R81" i="1" s="1"/>
  <c r="E82" i="3"/>
  <c r="R82" i="1" s="1"/>
  <c r="E83" i="3"/>
  <c r="R83" i="1" s="1"/>
  <c r="E84" i="3"/>
  <c r="R84" i="1" s="1"/>
  <c r="E85" i="3"/>
  <c r="R85" i="1" s="1"/>
  <c r="E86" i="3"/>
  <c r="R86" i="1" s="1"/>
  <c r="E87" i="3"/>
  <c r="R87" i="1" s="1"/>
  <c r="E88" i="3"/>
  <c r="R88" i="1" s="1"/>
  <c r="E89" i="3"/>
  <c r="R89" i="1" s="1"/>
  <c r="E90" i="3"/>
  <c r="E91"/>
  <c r="E92"/>
  <c r="R92" i="1" s="1"/>
  <c r="E93" i="3"/>
  <c r="R93" i="1" s="1"/>
  <c r="E94" i="3"/>
  <c r="E95"/>
  <c r="E96"/>
  <c r="R96" i="1" s="1"/>
  <c r="E97" i="3"/>
  <c r="R97" i="1" s="1"/>
  <c r="E98" i="3"/>
  <c r="E99"/>
  <c r="E100"/>
  <c r="R100" i="1" s="1"/>
  <c r="E101" i="3"/>
  <c r="R101" i="1" s="1"/>
  <c r="E102" i="3"/>
  <c r="E103"/>
  <c r="E104"/>
  <c r="R104" i="1" s="1"/>
  <c r="E105" i="3"/>
  <c r="R105" i="1" s="1"/>
  <c r="E106" i="3"/>
  <c r="E107"/>
  <c r="E108"/>
  <c r="R108" i="1" s="1"/>
  <c r="E109" i="3"/>
  <c r="R109" i="1" s="1"/>
  <c r="E110" i="3"/>
  <c r="E111"/>
  <c r="E112"/>
  <c r="R112" i="1" s="1"/>
  <c r="E113" i="3"/>
  <c r="E114"/>
  <c r="E115"/>
  <c r="E116"/>
  <c r="R116" i="1" s="1"/>
  <c r="E117" i="3"/>
  <c r="R117" i="1" s="1"/>
  <c r="E118" i="3"/>
  <c r="E119"/>
  <c r="R119" i="1" s="1"/>
  <c r="E120" i="3"/>
  <c r="R120" i="1" s="1"/>
  <c r="E121" i="3"/>
  <c r="R121" i="1" s="1"/>
  <c r="E122" i="3"/>
  <c r="E123"/>
  <c r="R123" i="1" s="1"/>
  <c r="E124" i="3"/>
  <c r="R124" i="1" s="1"/>
  <c r="E75" i="2"/>
  <c r="Q75" i="1" s="1"/>
  <c r="E76" i="2"/>
  <c r="E77"/>
  <c r="Q215" i="1" s="1"/>
  <c r="E78" i="2"/>
  <c r="E79"/>
  <c r="E80"/>
  <c r="E81"/>
  <c r="Q81" i="1" s="1"/>
  <c r="E82" i="2"/>
  <c r="E83"/>
  <c r="Q83" i="1" s="1"/>
  <c r="E84" i="2"/>
  <c r="E85"/>
  <c r="E86"/>
  <c r="E87"/>
  <c r="E88"/>
  <c r="Q88" i="1" s="1"/>
  <c r="E89" i="2"/>
  <c r="Q89" i="1" s="1"/>
  <c r="E90" i="2"/>
  <c r="E91"/>
  <c r="Q91" i="1" s="1"/>
  <c r="E92" i="2"/>
  <c r="E93"/>
  <c r="Q93" i="1" s="1"/>
  <c r="E94" i="2"/>
  <c r="Q94" i="1" s="1"/>
  <c r="E95" i="2"/>
  <c r="E96"/>
  <c r="Q96" i="1" s="1"/>
  <c r="E97" i="2"/>
  <c r="Q97" i="1" s="1"/>
  <c r="E98" i="2"/>
  <c r="Q98" i="1" s="1"/>
  <c r="E99" i="2"/>
  <c r="Q99" i="1" s="1"/>
  <c r="E100" i="2"/>
  <c r="Q100" i="1" s="1"/>
  <c r="E101" i="2"/>
  <c r="Q101" i="1" s="1"/>
  <c r="E102" i="2"/>
  <c r="Q102" i="1" s="1"/>
  <c r="E103" i="2"/>
  <c r="E104"/>
  <c r="Q104" i="1" s="1"/>
  <c r="E105" i="2"/>
  <c r="Q105" i="1" s="1"/>
  <c r="E106" i="2"/>
  <c r="Q106" i="1" s="1"/>
  <c r="E107" i="2"/>
  <c r="Q107" i="1" s="1"/>
  <c r="E108" i="2"/>
  <c r="Q108" i="1" s="1"/>
  <c r="E109" i="2"/>
  <c r="Q109" i="1" s="1"/>
  <c r="E110" i="2"/>
  <c r="Q110" i="1" s="1"/>
  <c r="E111" i="2"/>
  <c r="Q111" i="1" s="1"/>
  <c r="E112" i="2"/>
  <c r="Q112" i="1" s="1"/>
  <c r="E113" i="2"/>
  <c r="E114"/>
  <c r="Q114" i="1" s="1"/>
  <c r="E115" i="2"/>
  <c r="Q115" i="1" s="1"/>
  <c r="E116" i="2"/>
  <c r="Q116" i="1" s="1"/>
  <c r="E117" i="2"/>
  <c r="Q117" i="1" s="1"/>
  <c r="E118" i="2"/>
  <c r="Q118" i="1" s="1"/>
  <c r="E119" i="2"/>
  <c r="Q119" i="1" s="1"/>
  <c r="E120" i="2"/>
  <c r="E121"/>
  <c r="Q121" i="1" s="1"/>
  <c r="E122" i="2"/>
  <c r="Q122" i="1" s="1"/>
  <c r="E123" i="2"/>
  <c r="Q123" i="1" s="1"/>
  <c r="E124" i="2"/>
  <c r="Q124" i="1" s="1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C75" i="36"/>
  <c r="AE75" i="1" s="1"/>
  <c r="C76" i="36"/>
  <c r="AE76" i="1" s="1"/>
  <c r="C77" i="36"/>
  <c r="AE77" i="1" s="1"/>
  <c r="C78" i="36"/>
  <c r="AE78" i="1" s="1"/>
  <c r="C79" i="36"/>
  <c r="AE79" i="1" s="1"/>
  <c r="C80" i="36"/>
  <c r="AE80" i="1" s="1"/>
  <c r="C81" i="36"/>
  <c r="AE81" i="1" s="1"/>
  <c r="C82" i="36"/>
  <c r="AE82" i="1" s="1"/>
  <c r="C83" i="36"/>
  <c r="AE83" i="1" s="1"/>
  <c r="C84" i="36"/>
  <c r="AE84" i="1" s="1"/>
  <c r="C85" i="36"/>
  <c r="AE85" i="1" s="1"/>
  <c r="C86" i="36"/>
  <c r="AE86" i="1" s="1"/>
  <c r="C87" i="36"/>
  <c r="AE87" i="1" s="1"/>
  <c r="C88" i="36"/>
  <c r="AE88" i="1" s="1"/>
  <c r="C89" i="36"/>
  <c r="AE89" i="1" s="1"/>
  <c r="C90" i="36"/>
  <c r="AE90" i="1" s="1"/>
  <c r="C91" i="36"/>
  <c r="AE91" i="1" s="1"/>
  <c r="C92" i="36"/>
  <c r="AE92" i="1" s="1"/>
  <c r="C93" i="36"/>
  <c r="AE93" i="1" s="1"/>
  <c r="C94" i="36"/>
  <c r="AE94" i="1" s="1"/>
  <c r="C95" i="36"/>
  <c r="AE95" i="1" s="1"/>
  <c r="C96" i="36"/>
  <c r="AE96" i="1" s="1"/>
  <c r="C97" i="36"/>
  <c r="AE97" i="1" s="1"/>
  <c r="C98" i="36"/>
  <c r="AE98" i="1" s="1"/>
  <c r="C99" i="36"/>
  <c r="AE99" i="1" s="1"/>
  <c r="C100" i="36"/>
  <c r="AE100" i="1" s="1"/>
  <c r="C101" i="36"/>
  <c r="AE101" i="1" s="1"/>
  <c r="C102" i="36"/>
  <c r="AE102" i="1" s="1"/>
  <c r="C103" i="36"/>
  <c r="AE103" i="1" s="1"/>
  <c r="C104" i="36"/>
  <c r="AE104" i="1" s="1"/>
  <c r="C105" i="36"/>
  <c r="AE105" i="1" s="1"/>
  <c r="C106" i="36"/>
  <c r="AE106" i="1" s="1"/>
  <c r="C107" i="36"/>
  <c r="AE107" i="1" s="1"/>
  <c r="C108" i="36"/>
  <c r="AE108" i="1" s="1"/>
  <c r="C109" i="36"/>
  <c r="AE109" i="1" s="1"/>
  <c r="C110" i="36"/>
  <c r="AE110" i="1" s="1"/>
  <c r="C111" i="36"/>
  <c r="AE111" i="1" s="1"/>
  <c r="C112" i="36"/>
  <c r="AE112" i="1" s="1"/>
  <c r="C113" i="36"/>
  <c r="AE113" i="1" s="1"/>
  <c r="C114" i="36"/>
  <c r="AE114" i="1" s="1"/>
  <c r="C115" i="36"/>
  <c r="AE115" i="1" s="1"/>
  <c r="C116" i="36"/>
  <c r="AE116" i="1" s="1"/>
  <c r="C117" i="36"/>
  <c r="AE117" i="1" s="1"/>
  <c r="C118" i="36"/>
  <c r="AE118" i="1" s="1"/>
  <c r="C119" i="36"/>
  <c r="AE119" i="1" s="1"/>
  <c r="C120" i="36"/>
  <c r="AE120" i="1" s="1"/>
  <c r="C121" i="36"/>
  <c r="AE121" i="1" s="1"/>
  <c r="C122" i="36"/>
  <c r="AE122" i="1" s="1"/>
  <c r="C123" i="36"/>
  <c r="AE123" i="1" s="1"/>
  <c r="C124" i="36"/>
  <c r="AE124" i="1" s="1"/>
  <c r="E75" i="34"/>
  <c r="AC75" i="1" s="1"/>
  <c r="E76" i="34"/>
  <c r="AC76" i="1" s="1"/>
  <c r="E77" i="34"/>
  <c r="E78"/>
  <c r="E79"/>
  <c r="E80"/>
  <c r="E81"/>
  <c r="E82"/>
  <c r="AC82" i="1" s="1"/>
  <c r="E83" i="34"/>
  <c r="E84"/>
  <c r="E85"/>
  <c r="AC85" i="1" s="1"/>
  <c r="E86" i="34"/>
  <c r="AC86" i="1" s="1"/>
  <c r="E87" i="34"/>
  <c r="E88"/>
  <c r="AC88" i="1" s="1"/>
  <c r="E89" i="34"/>
  <c r="E90"/>
  <c r="AC90" i="1" s="1"/>
  <c r="E91" i="34"/>
  <c r="AC91" i="1" s="1"/>
  <c r="E92" i="34"/>
  <c r="E93"/>
  <c r="AC93" i="1" s="1"/>
  <c r="E94" i="34"/>
  <c r="E95"/>
  <c r="E96"/>
  <c r="AC96" i="1" s="1"/>
  <c r="E97" i="34"/>
  <c r="AC97" i="1" s="1"/>
  <c r="E98" i="34"/>
  <c r="AC98" i="1" s="1"/>
  <c r="E99" i="34"/>
  <c r="E100"/>
  <c r="AC100" i="1" s="1"/>
  <c r="E101" i="34"/>
  <c r="AC101" i="1" s="1"/>
  <c r="E102" i="34"/>
  <c r="AC102" i="1" s="1"/>
  <c r="E103" i="34"/>
  <c r="AC103" i="1" s="1"/>
  <c r="E104" i="34"/>
  <c r="AC104" i="1" s="1"/>
  <c r="E105" i="34"/>
  <c r="AC105" i="1" s="1"/>
  <c r="E106" i="34"/>
  <c r="AC106" i="1" s="1"/>
  <c r="E107" i="34"/>
  <c r="E108"/>
  <c r="AC108" i="1" s="1"/>
  <c r="E109" i="34"/>
  <c r="E110"/>
  <c r="E111"/>
  <c r="AC111" i="1" s="1"/>
  <c r="E112" i="34"/>
  <c r="AC112" i="1" s="1"/>
  <c r="E113" i="34"/>
  <c r="E114"/>
  <c r="AC114" i="1" s="1"/>
  <c r="E115" i="34"/>
  <c r="AC115" i="1" s="1"/>
  <c r="E116" i="34"/>
  <c r="AC116" i="1" s="1"/>
  <c r="E117" i="34"/>
  <c r="AC117" i="1" s="1"/>
  <c r="E118" i="34"/>
  <c r="AC118" i="1" s="1"/>
  <c r="E119" i="34"/>
  <c r="E120"/>
  <c r="E121"/>
  <c r="AC121" i="1" s="1"/>
  <c r="E122" i="34"/>
  <c r="E123"/>
  <c r="AC123" i="1" s="1"/>
  <c r="E124" i="34"/>
  <c r="D75" i="37"/>
  <c r="AF75" i="1" s="1"/>
  <c r="D76" i="37"/>
  <c r="AF76" i="1" s="1"/>
  <c r="D77" i="37"/>
  <c r="AF77" i="1" s="1"/>
  <c r="D78" i="37"/>
  <c r="AF78" i="1" s="1"/>
  <c r="D79" i="37"/>
  <c r="AF79" i="1" s="1"/>
  <c r="D80" i="37"/>
  <c r="AF80" i="1" s="1"/>
  <c r="D81" i="37"/>
  <c r="AF81" i="1" s="1"/>
  <c r="D82" i="37"/>
  <c r="AF82" i="1" s="1"/>
  <c r="D83" i="37"/>
  <c r="AF83" i="1" s="1"/>
  <c r="D84" i="37"/>
  <c r="AF84" i="1" s="1"/>
  <c r="D85" i="37"/>
  <c r="AF85" i="1" s="1"/>
  <c r="D86" i="37"/>
  <c r="AF86" i="1" s="1"/>
  <c r="D87" i="37"/>
  <c r="AF87" i="1" s="1"/>
  <c r="D88" i="37"/>
  <c r="AF88" i="1" s="1"/>
  <c r="D89" i="37"/>
  <c r="AF89" i="1" s="1"/>
  <c r="D90" i="37"/>
  <c r="AF90" i="1" s="1"/>
  <c r="D91" i="37"/>
  <c r="AF91" i="1" s="1"/>
  <c r="D92" i="37"/>
  <c r="AF92" i="1" s="1"/>
  <c r="D93" i="37"/>
  <c r="AF93" i="1" s="1"/>
  <c r="D94" i="37"/>
  <c r="AF94" i="1" s="1"/>
  <c r="D95" i="37"/>
  <c r="AF95" i="1" s="1"/>
  <c r="D96" i="37"/>
  <c r="AF96" i="1" s="1"/>
  <c r="D97" i="37"/>
  <c r="AF97" i="1" s="1"/>
  <c r="D98" i="37"/>
  <c r="AF98" i="1" s="1"/>
  <c r="D99" i="37"/>
  <c r="AF99" i="1" s="1"/>
  <c r="D100" i="37"/>
  <c r="AF100" i="1" s="1"/>
  <c r="D101" i="37"/>
  <c r="AF101" i="1" s="1"/>
  <c r="D102" i="37"/>
  <c r="AF102" i="1" s="1"/>
  <c r="D103" i="37"/>
  <c r="AF103" i="1" s="1"/>
  <c r="D104" i="37"/>
  <c r="AF104" i="1" s="1"/>
  <c r="D105" i="37"/>
  <c r="AF105" i="1" s="1"/>
  <c r="D106" i="37"/>
  <c r="AF106" i="1" s="1"/>
  <c r="D118" i="37"/>
  <c r="AF118" i="1" s="1"/>
  <c r="D119" i="37"/>
  <c r="AF119" i="1" s="1"/>
  <c r="D120" i="37"/>
  <c r="AF120" i="1" s="1"/>
  <c r="D121" i="37"/>
  <c r="AF121" i="1" s="1"/>
  <c r="D122" i="37"/>
  <c r="AF122" i="1" s="1"/>
  <c r="D123" i="37"/>
  <c r="AF123" i="1" s="1"/>
  <c r="D124" i="37"/>
  <c r="AF124" i="1" s="1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E75" i="42"/>
  <c r="AM75" i="1" s="1"/>
  <c r="E76" i="42"/>
  <c r="AM76" i="1" s="1"/>
  <c r="E77" i="42"/>
  <c r="AM77" i="1" s="1"/>
  <c r="E78" i="42"/>
  <c r="AM78" i="1" s="1"/>
  <c r="E79" i="42"/>
  <c r="AM79" i="1" s="1"/>
  <c r="E80" i="42"/>
  <c r="AM80" i="1" s="1"/>
  <c r="E81" i="42"/>
  <c r="AM81" i="1" s="1"/>
  <c r="E82" i="42"/>
  <c r="AM82" i="1" s="1"/>
  <c r="E83" i="42"/>
  <c r="AM83" i="1" s="1"/>
  <c r="E84" i="42"/>
  <c r="AM84" i="1" s="1"/>
  <c r="E85" i="42"/>
  <c r="AM85" i="1" s="1"/>
  <c r="E86" i="42"/>
  <c r="AM86" i="1" s="1"/>
  <c r="E87" i="42"/>
  <c r="AM87" i="1" s="1"/>
  <c r="E88" i="42"/>
  <c r="AM88" i="1" s="1"/>
  <c r="E89" i="42"/>
  <c r="AM89" i="1" s="1"/>
  <c r="E90" i="42"/>
  <c r="AM90" i="1" s="1"/>
  <c r="E91" i="42"/>
  <c r="AM91" i="1" s="1"/>
  <c r="E92" i="42"/>
  <c r="AM92" i="1" s="1"/>
  <c r="E93" i="42"/>
  <c r="AM93" i="1" s="1"/>
  <c r="E94" i="42"/>
  <c r="AM94" i="1" s="1"/>
  <c r="E95" i="42"/>
  <c r="AM95" i="1" s="1"/>
  <c r="E96" i="42"/>
  <c r="AM96" i="1" s="1"/>
  <c r="E97" i="42"/>
  <c r="AM97" i="1" s="1"/>
  <c r="E98" i="42"/>
  <c r="AM98" i="1" s="1"/>
  <c r="E99" i="42"/>
  <c r="AM99" i="1" s="1"/>
  <c r="E100" i="42"/>
  <c r="AM100" i="1" s="1"/>
  <c r="E101" i="42"/>
  <c r="AM101" i="1" s="1"/>
  <c r="E102" i="42"/>
  <c r="AM102" i="1" s="1"/>
  <c r="E103" i="42"/>
  <c r="AM103" i="1" s="1"/>
  <c r="E104" i="42"/>
  <c r="AM104" i="1" s="1"/>
  <c r="E105" i="42"/>
  <c r="AM105" i="1" s="1"/>
  <c r="E106" i="42"/>
  <c r="AM106" i="1" s="1"/>
  <c r="E107" i="42"/>
  <c r="AM107" i="1" s="1"/>
  <c r="E108" i="42"/>
  <c r="AM108" i="1" s="1"/>
  <c r="E109" i="42"/>
  <c r="AM109" i="1" s="1"/>
  <c r="E110" i="42"/>
  <c r="AM110" i="1" s="1"/>
  <c r="E111" i="42"/>
  <c r="AM111" i="1" s="1"/>
  <c r="E112" i="42"/>
  <c r="AM112" i="1" s="1"/>
  <c r="E113" i="42"/>
  <c r="AM113" i="1" s="1"/>
  <c r="E114" i="42"/>
  <c r="AM114" i="1" s="1"/>
  <c r="E115" i="42"/>
  <c r="AM115" i="1" s="1"/>
  <c r="E116" i="42"/>
  <c r="AM116" i="1" s="1"/>
  <c r="E117" i="42"/>
  <c r="AM117" i="1" s="1"/>
  <c r="E118" i="42"/>
  <c r="AM118" i="1" s="1"/>
  <c r="E119" i="42"/>
  <c r="AM119" i="1" s="1"/>
  <c r="E120" i="42"/>
  <c r="AM120" i="1" s="1"/>
  <c r="E121" i="42"/>
  <c r="AM121" i="1" s="1"/>
  <c r="E122" i="42"/>
  <c r="AM122" i="1" s="1"/>
  <c r="E123" i="42"/>
  <c r="AM123" i="1" s="1"/>
  <c r="E124" i="42"/>
  <c r="AM124" i="1" s="1"/>
  <c r="E75" i="11"/>
  <c r="AL75" i="1" s="1"/>
  <c r="E76" i="11"/>
  <c r="AL76" i="1" s="1"/>
  <c r="E77" i="11"/>
  <c r="AL77" i="1" s="1"/>
  <c r="E78" i="11"/>
  <c r="AL78" i="1" s="1"/>
  <c r="E79" i="11"/>
  <c r="AL79" i="1" s="1"/>
  <c r="E80" i="11"/>
  <c r="AL80" i="1" s="1"/>
  <c r="E81" i="11"/>
  <c r="AL81" i="1" s="1"/>
  <c r="E82" i="11"/>
  <c r="AL82" i="1" s="1"/>
  <c r="E83" i="11"/>
  <c r="AL83" i="1" s="1"/>
  <c r="E84" i="11"/>
  <c r="AL84" i="1" s="1"/>
  <c r="E85" i="11"/>
  <c r="AL85" i="1" s="1"/>
  <c r="E86" i="11"/>
  <c r="AL86" i="1" s="1"/>
  <c r="E87" i="11"/>
  <c r="AL87" i="1" s="1"/>
  <c r="E88" i="11"/>
  <c r="AL88" i="1" s="1"/>
  <c r="E89" i="11"/>
  <c r="AL89" i="1" s="1"/>
  <c r="E90" i="11"/>
  <c r="AL90" i="1" s="1"/>
  <c r="E91" i="11"/>
  <c r="AL91" i="1" s="1"/>
  <c r="E92" i="11"/>
  <c r="AL92" i="1" s="1"/>
  <c r="E93" i="11"/>
  <c r="AL93" i="1" s="1"/>
  <c r="E94" i="11"/>
  <c r="AL94" i="1" s="1"/>
  <c r="E95" i="11"/>
  <c r="AL95" i="1" s="1"/>
  <c r="E96" i="11"/>
  <c r="AL96" i="1" s="1"/>
  <c r="E97" i="11"/>
  <c r="AL97" i="1" s="1"/>
  <c r="E98" i="11"/>
  <c r="AL98" i="1" s="1"/>
  <c r="E99" i="11"/>
  <c r="AL99" i="1" s="1"/>
  <c r="E100" i="11"/>
  <c r="AL100" i="1" s="1"/>
  <c r="E101" i="11"/>
  <c r="AL101" i="1" s="1"/>
  <c r="E102" i="11"/>
  <c r="AL102" i="1" s="1"/>
  <c r="E103" i="11"/>
  <c r="AL103" i="1" s="1"/>
  <c r="E104" i="11"/>
  <c r="AL104" i="1" s="1"/>
  <c r="E105" i="11"/>
  <c r="AL105" i="1" s="1"/>
  <c r="E106" i="11"/>
  <c r="AL106" i="1" s="1"/>
  <c r="E107" i="11"/>
  <c r="AL107" i="1" s="1"/>
  <c r="E108" i="11"/>
  <c r="AL108" i="1" s="1"/>
  <c r="E109" i="11"/>
  <c r="AL109" i="1" s="1"/>
  <c r="E110" i="11"/>
  <c r="AL110" i="1" s="1"/>
  <c r="E111" i="11"/>
  <c r="AL111" i="1" s="1"/>
  <c r="E112" i="11"/>
  <c r="AL112" i="1" s="1"/>
  <c r="E113" i="11"/>
  <c r="AL113" i="1" s="1"/>
  <c r="E114" i="11"/>
  <c r="AL114" i="1" s="1"/>
  <c r="E115" i="11"/>
  <c r="AL115" i="1" s="1"/>
  <c r="E116" i="11"/>
  <c r="AL116" i="1" s="1"/>
  <c r="E117" i="11"/>
  <c r="AL117" i="1" s="1"/>
  <c r="E118" i="11"/>
  <c r="AL118" i="1" s="1"/>
  <c r="E119" i="11"/>
  <c r="AL119" i="1" s="1"/>
  <c r="E120" i="11"/>
  <c r="AL120" i="1" s="1"/>
  <c r="E121" i="11"/>
  <c r="AL121" i="1" s="1"/>
  <c r="E122" i="11"/>
  <c r="AL122" i="1" s="1"/>
  <c r="E123" i="11"/>
  <c r="AL123" i="1" s="1"/>
  <c r="E124" i="11"/>
  <c r="AL124" i="1" s="1"/>
  <c r="AN75"/>
  <c r="AO75"/>
  <c r="AN105"/>
  <c r="AO105"/>
  <c r="AN119"/>
  <c r="AO119"/>
  <c r="AN120"/>
  <c r="AO120"/>
  <c r="AN121"/>
  <c r="AO121"/>
  <c r="AN122"/>
  <c r="AO122"/>
  <c r="AN123"/>
  <c r="AO123"/>
  <c r="AN124"/>
  <c r="AO124"/>
  <c r="AJ75"/>
  <c r="AJ105"/>
  <c r="AJ119"/>
  <c r="AJ120"/>
  <c r="AJ121"/>
  <c r="AJ122"/>
  <c r="AJ123"/>
  <c r="AJ124"/>
  <c r="H105" i="48"/>
  <c r="AK105" i="1" s="1"/>
  <c r="H75" i="48"/>
  <c r="AK75" i="1" s="1"/>
  <c r="C208" i="34" l="1"/>
  <c r="C217"/>
  <c r="C199"/>
  <c r="C220"/>
  <c r="AC120" i="1"/>
  <c r="C209" i="34"/>
  <c r="AC81" i="1"/>
  <c r="C210" i="34"/>
  <c r="AC94" i="1"/>
  <c r="C206" i="34"/>
  <c r="Q199" i="1"/>
  <c r="Q229"/>
  <c r="Q230"/>
  <c r="Q203"/>
  <c r="Q221"/>
  <c r="Q200"/>
  <c r="AC229"/>
  <c r="AC199"/>
  <c r="R229"/>
  <c r="R199"/>
  <c r="AC230"/>
  <c r="AC200"/>
  <c r="R203"/>
  <c r="R200"/>
  <c r="R221"/>
  <c r="AC84"/>
  <c r="T230"/>
  <c r="T200"/>
  <c r="T221"/>
  <c r="T199"/>
  <c r="AC221"/>
  <c r="T203"/>
  <c r="T229"/>
  <c r="AC110"/>
  <c r="AC203"/>
  <c r="AC92"/>
  <c r="S199"/>
  <c r="S203"/>
  <c r="S200"/>
  <c r="S221"/>
  <c r="R230"/>
  <c r="T122"/>
  <c r="AC89"/>
  <c r="Q85"/>
  <c r="Q90"/>
  <c r="Q92"/>
  <c r="Q103"/>
  <c r="Q120"/>
  <c r="AC99"/>
  <c r="AC107"/>
  <c r="S215"/>
  <c r="T215"/>
  <c r="AC215"/>
  <c r="R215"/>
  <c r="AC109"/>
  <c r="AC78"/>
  <c r="S229"/>
  <c r="S230"/>
  <c r="V122"/>
  <c r="V75"/>
  <c r="W75"/>
  <c r="AC119"/>
  <c r="AC124"/>
  <c r="T98"/>
  <c r="T96"/>
  <c r="T99"/>
  <c r="T97"/>
  <c r="AC83"/>
  <c r="T117"/>
  <c r="T93"/>
  <c r="T90"/>
  <c r="T83"/>
  <c r="T120"/>
  <c r="T107"/>
  <c r="T106"/>
  <c r="T100"/>
  <c r="T80"/>
  <c r="T113"/>
  <c r="T77"/>
  <c r="AC122"/>
  <c r="AC113"/>
  <c r="AC77"/>
  <c r="AC80"/>
  <c r="S113"/>
  <c r="S111"/>
  <c r="S77"/>
  <c r="S114"/>
  <c r="S80"/>
  <c r="R113"/>
  <c r="R77"/>
  <c r="R114"/>
  <c r="R80"/>
  <c r="Q113"/>
  <c r="Q77"/>
  <c r="W105"/>
  <c r="R95"/>
  <c r="W122"/>
  <c r="T126"/>
  <c r="D126" i="5"/>
  <c r="E126" s="1"/>
  <c r="T95" i="1"/>
  <c r="S95"/>
  <c r="Q95"/>
  <c r="Q87"/>
  <c r="Q79"/>
  <c r="Q86"/>
  <c r="Q84"/>
  <c r="Q82"/>
  <c r="Q80"/>
  <c r="Q78"/>
  <c r="Q76"/>
  <c r="D120" i="5"/>
  <c r="D112"/>
  <c r="D108"/>
  <c r="D104"/>
  <c r="D100"/>
  <c r="D96"/>
  <c r="D92"/>
  <c r="D88"/>
  <c r="D84"/>
  <c r="D80"/>
  <c r="D122"/>
  <c r="E122" s="1"/>
  <c r="P122" i="1" s="1"/>
  <c r="D118" i="5"/>
  <c r="D110"/>
  <c r="D106"/>
  <c r="D102"/>
  <c r="D98"/>
  <c r="D94"/>
  <c r="D90"/>
  <c r="D78"/>
  <c r="AC95" i="1"/>
  <c r="AC87"/>
  <c r="AC79"/>
  <c r="D115" i="5"/>
  <c r="D111"/>
  <c r="D107"/>
  <c r="D103"/>
  <c r="D99"/>
  <c r="D91"/>
  <c r="D75"/>
  <c r="E75" s="1"/>
  <c r="P75" i="1" s="1"/>
  <c r="T123"/>
  <c r="R122"/>
  <c r="R118"/>
  <c r="R110"/>
  <c r="R106"/>
  <c r="R102"/>
  <c r="R98"/>
  <c r="R94"/>
  <c r="R90"/>
  <c r="R78"/>
  <c r="D87" i="5"/>
  <c r="D83"/>
  <c r="D79"/>
  <c r="D119"/>
  <c r="E119" s="1"/>
  <c r="P119" i="1" s="1"/>
  <c r="R115"/>
  <c r="R111"/>
  <c r="R107"/>
  <c r="R103"/>
  <c r="R99"/>
  <c r="R91"/>
  <c r="R75"/>
  <c r="D76" i="5"/>
  <c r="D109"/>
  <c r="D105"/>
  <c r="E105" s="1"/>
  <c r="P105" i="1" s="1"/>
  <c r="AG105" s="1"/>
  <c r="D101" i="5"/>
  <c r="D97"/>
  <c r="D93"/>
  <c r="D89"/>
  <c r="D81"/>
  <c r="D85"/>
  <c r="D121"/>
  <c r="E121" s="1"/>
  <c r="P121" i="1" s="1"/>
  <c r="AG121" s="1"/>
  <c r="D117" i="5"/>
  <c r="D82"/>
  <c r="D77"/>
  <c r="D214" s="1"/>
  <c r="D86"/>
  <c r="D95"/>
  <c r="AP75" i="1"/>
  <c r="AP105"/>
  <c r="D124" i="5"/>
  <c r="E124" s="1"/>
  <c r="P124" i="1" s="1"/>
  <c r="D123" i="5"/>
  <c r="E123" s="1"/>
  <c r="P123" i="1" s="1"/>
  <c r="D116" i="5"/>
  <c r="D114"/>
  <c r="D113"/>
  <c r="H119" i="48"/>
  <c r="AK119" i="1" s="1"/>
  <c r="AP119" s="1"/>
  <c r="H120" i="48"/>
  <c r="H121"/>
  <c r="H122"/>
  <c r="H123"/>
  <c r="H124"/>
  <c r="E75" i="44"/>
  <c r="K75" i="1" s="1"/>
  <c r="E76" i="44"/>
  <c r="K76" i="1" s="1"/>
  <c r="E77" i="44"/>
  <c r="K77" i="1" s="1"/>
  <c r="E78" i="44"/>
  <c r="K78" i="1" s="1"/>
  <c r="E79" i="44"/>
  <c r="K79" i="1" s="1"/>
  <c r="E80" i="44"/>
  <c r="K80" i="1" s="1"/>
  <c r="E81" i="44"/>
  <c r="K81" i="1" s="1"/>
  <c r="E82" i="44"/>
  <c r="K82" i="1" s="1"/>
  <c r="E83" i="44"/>
  <c r="K83" i="1" s="1"/>
  <c r="E84" i="44"/>
  <c r="K84" i="1" s="1"/>
  <c r="E85" i="44"/>
  <c r="K85" i="1" s="1"/>
  <c r="E86" i="44"/>
  <c r="K86" i="1" s="1"/>
  <c r="E87" i="44"/>
  <c r="K87" i="1" s="1"/>
  <c r="E88" i="44"/>
  <c r="K88" i="1" s="1"/>
  <c r="E89" i="44"/>
  <c r="K89" i="1" s="1"/>
  <c r="E90" i="44"/>
  <c r="K90" i="1" s="1"/>
  <c r="E91" i="44"/>
  <c r="K91" i="1" s="1"/>
  <c r="E92" i="44"/>
  <c r="K92" i="1" s="1"/>
  <c r="E93" i="44"/>
  <c r="K93" i="1" s="1"/>
  <c r="E94" i="44"/>
  <c r="K94" i="1" s="1"/>
  <c r="E95" i="44"/>
  <c r="K95" i="1" s="1"/>
  <c r="E96" i="44"/>
  <c r="K96" i="1" s="1"/>
  <c r="E97" i="44"/>
  <c r="K97" i="1" s="1"/>
  <c r="E98" i="44"/>
  <c r="K98" i="1" s="1"/>
  <c r="E99" i="44"/>
  <c r="K99" i="1" s="1"/>
  <c r="E100" i="44"/>
  <c r="K100" i="1" s="1"/>
  <c r="E101" i="44"/>
  <c r="K101" i="1" s="1"/>
  <c r="E102" i="44"/>
  <c r="K102" i="1" s="1"/>
  <c r="E103" i="44"/>
  <c r="K103" i="1" s="1"/>
  <c r="E104" i="44"/>
  <c r="K104" i="1" s="1"/>
  <c r="E105" i="44"/>
  <c r="K105" i="1" s="1"/>
  <c r="E106" i="44"/>
  <c r="K106" i="1" s="1"/>
  <c r="E107" i="44"/>
  <c r="K107" i="1" s="1"/>
  <c r="E108" i="44"/>
  <c r="K108" i="1" s="1"/>
  <c r="E109" i="44"/>
  <c r="K109" i="1" s="1"/>
  <c r="E110" i="44"/>
  <c r="K110" i="1" s="1"/>
  <c r="E111" i="44"/>
  <c r="K111" i="1" s="1"/>
  <c r="E112" i="44"/>
  <c r="K112" i="1" s="1"/>
  <c r="E113" i="44"/>
  <c r="K113" i="1" s="1"/>
  <c r="E114" i="44"/>
  <c r="K114" i="1" s="1"/>
  <c r="E115" i="44"/>
  <c r="K115" i="1" s="1"/>
  <c r="E116" i="44"/>
  <c r="K116" i="1" s="1"/>
  <c r="E117" i="44"/>
  <c r="K117" i="1" s="1"/>
  <c r="E118" i="44"/>
  <c r="K118" i="1" s="1"/>
  <c r="E119" i="44"/>
  <c r="K119" i="1" s="1"/>
  <c r="E120" i="44"/>
  <c r="K120" i="1" s="1"/>
  <c r="E121" i="44"/>
  <c r="K121" i="1" s="1"/>
  <c r="E122" i="44"/>
  <c r="K122" i="1" s="1"/>
  <c r="E123" i="44"/>
  <c r="K123" i="1" s="1"/>
  <c r="E124" i="44"/>
  <c r="K124" i="1" s="1"/>
  <c r="E75" i="49"/>
  <c r="J75" i="1" s="1"/>
  <c r="E76" i="49"/>
  <c r="J76" i="1" s="1"/>
  <c r="E77" i="49"/>
  <c r="J77" i="1" s="1"/>
  <c r="E78" i="49"/>
  <c r="J78" i="1" s="1"/>
  <c r="E79" i="49"/>
  <c r="J79" i="1" s="1"/>
  <c r="E80" i="49"/>
  <c r="J80" i="1" s="1"/>
  <c r="E81" i="49"/>
  <c r="J81" i="1" s="1"/>
  <c r="E82" i="49"/>
  <c r="J82" i="1" s="1"/>
  <c r="E83" i="49"/>
  <c r="J83" i="1" s="1"/>
  <c r="E84" i="49"/>
  <c r="J84" i="1" s="1"/>
  <c r="E85" i="49"/>
  <c r="J85" i="1" s="1"/>
  <c r="E86" i="49"/>
  <c r="J86" i="1" s="1"/>
  <c r="E87" i="49"/>
  <c r="J87" i="1" s="1"/>
  <c r="E88" i="49"/>
  <c r="J88" i="1" s="1"/>
  <c r="E89" i="49"/>
  <c r="J89" i="1" s="1"/>
  <c r="E90" i="49"/>
  <c r="J90" i="1" s="1"/>
  <c r="E91" i="49"/>
  <c r="J91" i="1" s="1"/>
  <c r="E92" i="49"/>
  <c r="J92" i="1" s="1"/>
  <c r="E93" i="49"/>
  <c r="J93" i="1" s="1"/>
  <c r="E94" i="49"/>
  <c r="J94" i="1" s="1"/>
  <c r="E95" i="49"/>
  <c r="J95" i="1" s="1"/>
  <c r="E96" i="49"/>
  <c r="J96" i="1" s="1"/>
  <c r="E97" i="49"/>
  <c r="J97" i="1" s="1"/>
  <c r="E98" i="49"/>
  <c r="J98" i="1" s="1"/>
  <c r="E99" i="49"/>
  <c r="J99" i="1" s="1"/>
  <c r="E100" i="49"/>
  <c r="J100" i="1" s="1"/>
  <c r="E101" i="49"/>
  <c r="J101" i="1" s="1"/>
  <c r="E102" i="49"/>
  <c r="J102" i="1" s="1"/>
  <c r="E103" i="49"/>
  <c r="J103" i="1" s="1"/>
  <c r="E104" i="49"/>
  <c r="J104" i="1" s="1"/>
  <c r="E105" i="49"/>
  <c r="J105" i="1" s="1"/>
  <c r="E106" i="49"/>
  <c r="J106" i="1" s="1"/>
  <c r="E107" i="49"/>
  <c r="J107" i="1" s="1"/>
  <c r="E108" i="49"/>
  <c r="J108" i="1" s="1"/>
  <c r="E109" i="49"/>
  <c r="J109" i="1" s="1"/>
  <c r="E110" i="49"/>
  <c r="J110" i="1" s="1"/>
  <c r="E111" i="49"/>
  <c r="J111" i="1" s="1"/>
  <c r="E112" i="49"/>
  <c r="J112" i="1" s="1"/>
  <c r="E113" i="49"/>
  <c r="J113" i="1" s="1"/>
  <c r="E114" i="49"/>
  <c r="J114" i="1" s="1"/>
  <c r="E115" i="49"/>
  <c r="J115" i="1" s="1"/>
  <c r="E116" i="49"/>
  <c r="J116" i="1" s="1"/>
  <c r="E117" i="49"/>
  <c r="J117" i="1" s="1"/>
  <c r="E118" i="49"/>
  <c r="J118" i="1" s="1"/>
  <c r="E119" i="49"/>
  <c r="J119" i="1" s="1"/>
  <c r="E120" i="49"/>
  <c r="J120" i="1" s="1"/>
  <c r="E121" i="49"/>
  <c r="J121" i="1" s="1"/>
  <c r="E122" i="49"/>
  <c r="J122" i="1" s="1"/>
  <c r="E123" i="49"/>
  <c r="J123" i="1" s="1"/>
  <c r="E124" i="49"/>
  <c r="J124" i="1" s="1"/>
  <c r="D220" i="5" l="1"/>
  <c r="D199"/>
  <c r="D229"/>
  <c r="D202"/>
  <c r="D198"/>
  <c r="D228"/>
  <c r="E228" s="1"/>
  <c r="P229" i="1" s="1"/>
  <c r="E229" i="5"/>
  <c r="E202"/>
  <c r="P203" i="1" s="1"/>
  <c r="AG203" s="1"/>
  <c r="AR203" s="1"/>
  <c r="E198" i="5"/>
  <c r="P199" i="1" s="1"/>
  <c r="AG199" s="1"/>
  <c r="E220" i="5"/>
  <c r="E199"/>
  <c r="P200" i="1" s="1"/>
  <c r="AG200" s="1"/>
  <c r="AG119"/>
  <c r="AG124"/>
  <c r="AK121"/>
  <c r="AP121" s="1"/>
  <c r="AK120"/>
  <c r="AP120" s="1"/>
  <c r="E214" i="5"/>
  <c r="E120"/>
  <c r="P120" i="1" s="1"/>
  <c r="AG120" s="1"/>
  <c r="AK123"/>
  <c r="AP123" s="1"/>
  <c r="AK122"/>
  <c r="AP122" s="1"/>
  <c r="AK124"/>
  <c r="AP124" s="1"/>
  <c r="AG122"/>
  <c r="AG75"/>
  <c r="P126"/>
  <c r="AG126" s="1"/>
  <c r="AG123"/>
  <c r="P215" l="1"/>
  <c r="AG215" s="1"/>
  <c r="P221"/>
  <c r="AG221" s="1"/>
  <c r="AR221" s="1"/>
  <c r="P230"/>
  <c r="AG230" s="1"/>
  <c r="AR230" s="1"/>
  <c r="AG229"/>
  <c r="AR229" s="1"/>
  <c r="AR199"/>
  <c r="AR126"/>
  <c r="E75" i="43"/>
  <c r="I75" i="1" s="1"/>
  <c r="E76" i="43"/>
  <c r="I76" i="1" s="1"/>
  <c r="E77" i="43"/>
  <c r="I77" i="1" s="1"/>
  <c r="E78" i="43"/>
  <c r="I78" i="1" s="1"/>
  <c r="E79" i="43"/>
  <c r="I79" i="1" s="1"/>
  <c r="E80" i="43"/>
  <c r="I80" i="1" s="1"/>
  <c r="E81" i="43"/>
  <c r="I81" i="1" s="1"/>
  <c r="E82" i="43"/>
  <c r="I82" i="1" s="1"/>
  <c r="E83" i="43"/>
  <c r="I83" i="1" s="1"/>
  <c r="E84" i="43"/>
  <c r="I84" i="1" s="1"/>
  <c r="E85" i="43"/>
  <c r="I85" i="1" s="1"/>
  <c r="E86" i="43"/>
  <c r="I86" i="1" s="1"/>
  <c r="E87" i="43"/>
  <c r="I87" i="1" s="1"/>
  <c r="E88" i="43"/>
  <c r="I88" i="1" s="1"/>
  <c r="E89" i="43"/>
  <c r="I89" i="1" s="1"/>
  <c r="E90" i="43"/>
  <c r="I90" i="1" s="1"/>
  <c r="E91" i="43"/>
  <c r="I91" i="1" s="1"/>
  <c r="E92" i="43"/>
  <c r="I92" i="1" s="1"/>
  <c r="E93" i="43"/>
  <c r="I93" i="1" s="1"/>
  <c r="E94" i="43"/>
  <c r="I94" i="1" s="1"/>
  <c r="E95" i="43"/>
  <c r="I95" i="1" s="1"/>
  <c r="E96" i="43"/>
  <c r="I96" i="1" s="1"/>
  <c r="E97" i="43"/>
  <c r="I97" i="1" s="1"/>
  <c r="E98" i="43"/>
  <c r="I98" i="1" s="1"/>
  <c r="E99" i="43"/>
  <c r="I99" i="1" s="1"/>
  <c r="E100" i="43"/>
  <c r="I100" i="1" s="1"/>
  <c r="E101" i="43"/>
  <c r="I101" i="1" s="1"/>
  <c r="E102" i="43"/>
  <c r="I102" i="1" s="1"/>
  <c r="E103" i="43"/>
  <c r="I103" i="1" s="1"/>
  <c r="E104" i="43"/>
  <c r="I104" i="1" s="1"/>
  <c r="E105" i="43"/>
  <c r="I105" i="1" s="1"/>
  <c r="E106" i="43"/>
  <c r="I106" i="1" s="1"/>
  <c r="E107" i="43"/>
  <c r="I107" i="1" s="1"/>
  <c r="E108" i="43"/>
  <c r="I108" i="1" s="1"/>
  <c r="E109" i="43"/>
  <c r="I109" i="1" s="1"/>
  <c r="E110" i="43"/>
  <c r="I110" i="1" s="1"/>
  <c r="E111" i="43"/>
  <c r="I111" i="1" s="1"/>
  <c r="E112" i="43"/>
  <c r="I112" i="1" s="1"/>
  <c r="E113" i="43"/>
  <c r="I113" i="1" s="1"/>
  <c r="E114" i="43"/>
  <c r="I114" i="1" s="1"/>
  <c r="E115" i="43"/>
  <c r="I115" i="1" s="1"/>
  <c r="E116" i="43"/>
  <c r="I116" i="1" s="1"/>
  <c r="E117" i="43"/>
  <c r="I117" i="1" s="1"/>
  <c r="E118" i="43"/>
  <c r="I118" i="1" s="1"/>
  <c r="E119" i="43"/>
  <c r="I119" i="1" s="1"/>
  <c r="E120" i="43"/>
  <c r="I120" i="1" s="1"/>
  <c r="E121" i="43"/>
  <c r="I121" i="1" s="1"/>
  <c r="E122" i="43"/>
  <c r="I122" i="1" s="1"/>
  <c r="E123" i="43"/>
  <c r="I123" i="1" s="1"/>
  <c r="E124" i="43"/>
  <c r="I124" i="1" s="1"/>
  <c r="E75" i="12"/>
  <c r="G75" i="1" s="1"/>
  <c r="E76" i="12"/>
  <c r="G76" i="1" s="1"/>
  <c r="E77" i="12"/>
  <c r="G77" i="1" s="1"/>
  <c r="E78" i="12"/>
  <c r="G78" i="1" s="1"/>
  <c r="E79" i="12"/>
  <c r="G79" i="1" s="1"/>
  <c r="E80" i="12"/>
  <c r="G80" i="1" s="1"/>
  <c r="E81" i="12"/>
  <c r="G81" i="1" s="1"/>
  <c r="E82" i="12"/>
  <c r="G82" i="1" s="1"/>
  <c r="E83" i="12"/>
  <c r="G83" i="1" s="1"/>
  <c r="E84" i="12"/>
  <c r="G84" i="1" s="1"/>
  <c r="E85" i="12"/>
  <c r="G85" i="1" s="1"/>
  <c r="E86" i="12"/>
  <c r="G86" i="1" s="1"/>
  <c r="E87" i="12"/>
  <c r="G87" i="1" s="1"/>
  <c r="E88" i="12"/>
  <c r="G88" i="1" s="1"/>
  <c r="E89" i="12"/>
  <c r="G89" i="1" s="1"/>
  <c r="E90" i="12"/>
  <c r="G90" i="1" s="1"/>
  <c r="E91" i="12"/>
  <c r="G91" i="1" s="1"/>
  <c r="E92" i="12"/>
  <c r="G92" i="1" s="1"/>
  <c r="E93" i="12"/>
  <c r="G93" i="1" s="1"/>
  <c r="E94" i="12"/>
  <c r="G94" i="1" s="1"/>
  <c r="E95" i="12"/>
  <c r="G95" i="1" s="1"/>
  <c r="E96" i="12"/>
  <c r="G96" i="1" s="1"/>
  <c r="E97" i="12"/>
  <c r="G97" i="1" s="1"/>
  <c r="E98" i="12"/>
  <c r="G98" i="1" s="1"/>
  <c r="E99" i="12"/>
  <c r="G99" i="1" s="1"/>
  <c r="E100" i="12"/>
  <c r="G100" i="1" s="1"/>
  <c r="E101" i="12"/>
  <c r="G101" i="1" s="1"/>
  <c r="E102" i="12"/>
  <c r="G102" i="1" s="1"/>
  <c r="E103" i="12"/>
  <c r="G103" i="1" s="1"/>
  <c r="E104" i="12"/>
  <c r="G104" i="1" s="1"/>
  <c r="E105" i="12"/>
  <c r="G105" i="1" s="1"/>
  <c r="E106" i="12"/>
  <c r="G106" i="1" s="1"/>
  <c r="E107" i="12"/>
  <c r="G107" i="1" s="1"/>
  <c r="E108" i="12"/>
  <c r="G108" i="1" s="1"/>
  <c r="E109" i="12"/>
  <c r="G109" i="1" s="1"/>
  <c r="E110" i="12"/>
  <c r="G110" i="1" s="1"/>
  <c r="E111" i="12"/>
  <c r="G111" i="1" s="1"/>
  <c r="E112" i="12"/>
  <c r="G112" i="1" s="1"/>
  <c r="E113" i="12"/>
  <c r="G113" i="1" s="1"/>
  <c r="E114" i="12"/>
  <c r="G114" i="1" s="1"/>
  <c r="E115" i="12"/>
  <c r="G115" i="1" s="1"/>
  <c r="E116" i="12"/>
  <c r="G116" i="1" s="1"/>
  <c r="E117" i="12"/>
  <c r="G117" i="1" s="1"/>
  <c r="E118" i="12"/>
  <c r="G118" i="1" s="1"/>
  <c r="E119" i="12"/>
  <c r="G119" i="1" s="1"/>
  <c r="E120" i="12"/>
  <c r="G120" i="1" s="1"/>
  <c r="E121" i="12"/>
  <c r="G121" i="1" s="1"/>
  <c r="E122" i="12"/>
  <c r="G122" i="1" s="1"/>
  <c r="E123" i="12"/>
  <c r="G123" i="1" s="1"/>
  <c r="E124" i="12"/>
  <c r="G124" i="1" s="1"/>
  <c r="AR215" l="1"/>
  <c r="L201"/>
  <c r="L202"/>
  <c r="L204"/>
  <c r="E75" i="10" l="1"/>
  <c r="F75" i="1" s="1"/>
  <c r="L75" s="1"/>
  <c r="E76" i="10"/>
  <c r="F76" i="1" s="1"/>
  <c r="E77" i="10"/>
  <c r="F77" i="1" s="1"/>
  <c r="E78" i="10"/>
  <c r="F78" i="1" s="1"/>
  <c r="E79" i="10"/>
  <c r="F79" i="1" s="1"/>
  <c r="E80" i="10"/>
  <c r="F80" i="1" s="1"/>
  <c r="E81" i="10"/>
  <c r="F81" i="1" s="1"/>
  <c r="E82" i="10"/>
  <c r="F82" i="1" s="1"/>
  <c r="E83" i="10"/>
  <c r="F83" i="1" s="1"/>
  <c r="E84" i="10"/>
  <c r="F84" i="1" s="1"/>
  <c r="E85" i="10"/>
  <c r="F85" i="1" s="1"/>
  <c r="E86" i="10"/>
  <c r="F86" i="1" s="1"/>
  <c r="E87" i="10"/>
  <c r="F87" i="1" s="1"/>
  <c r="E88" i="10"/>
  <c r="F88" i="1" s="1"/>
  <c r="E89" i="10"/>
  <c r="F89" i="1" s="1"/>
  <c r="E90" i="10"/>
  <c r="F90" i="1" s="1"/>
  <c r="E91" i="10"/>
  <c r="F91" i="1" s="1"/>
  <c r="E92" i="10"/>
  <c r="F92" i="1" s="1"/>
  <c r="E93" i="10"/>
  <c r="F93" i="1" s="1"/>
  <c r="E94" i="10"/>
  <c r="F94" i="1" s="1"/>
  <c r="E95" i="10"/>
  <c r="F95" i="1" s="1"/>
  <c r="E96" i="10"/>
  <c r="F96" i="1" s="1"/>
  <c r="E97" i="10"/>
  <c r="F97" i="1" s="1"/>
  <c r="E98" i="10"/>
  <c r="F98" i="1" s="1"/>
  <c r="E99" i="10"/>
  <c r="F99" i="1" s="1"/>
  <c r="E100" i="10"/>
  <c r="F100" i="1" s="1"/>
  <c r="E101" i="10"/>
  <c r="F101" i="1" s="1"/>
  <c r="E102" i="10"/>
  <c r="F102" i="1" s="1"/>
  <c r="E103" i="10"/>
  <c r="F103" i="1" s="1"/>
  <c r="E104" i="10"/>
  <c r="F104" i="1" s="1"/>
  <c r="E105" i="10"/>
  <c r="F105" i="1" s="1"/>
  <c r="L105" s="1"/>
  <c r="E106" i="10"/>
  <c r="F106" i="1" s="1"/>
  <c r="E107" i="10"/>
  <c r="F107" i="1" s="1"/>
  <c r="E108" i="10"/>
  <c r="F108" i="1" s="1"/>
  <c r="E109" i="10"/>
  <c r="F109" i="1" s="1"/>
  <c r="E110" i="10"/>
  <c r="F110" i="1" s="1"/>
  <c r="E111" i="10"/>
  <c r="F111" i="1" s="1"/>
  <c r="E112" i="10"/>
  <c r="F112" i="1" s="1"/>
  <c r="E113" i="10"/>
  <c r="F113" i="1" s="1"/>
  <c r="E114" i="10"/>
  <c r="F114" i="1" s="1"/>
  <c r="E115" i="10"/>
  <c r="F115" i="1" s="1"/>
  <c r="E116" i="10"/>
  <c r="F116" i="1" s="1"/>
  <c r="E117" i="10"/>
  <c r="F117" i="1" s="1"/>
  <c r="E118" i="10"/>
  <c r="F118" i="1" s="1"/>
  <c r="E119" i="10"/>
  <c r="F119" i="1" s="1"/>
  <c r="L119" s="1"/>
  <c r="E120" i="10"/>
  <c r="F120" i="1" s="1"/>
  <c r="L120" s="1"/>
  <c r="E121" i="10"/>
  <c r="F121" i="1" s="1"/>
  <c r="L121" s="1"/>
  <c r="E122" i="10"/>
  <c r="F122" i="1" s="1"/>
  <c r="L122" s="1"/>
  <c r="E123" i="10"/>
  <c r="F123" i="1" s="1"/>
  <c r="L123" s="1"/>
  <c r="E124" i="10"/>
  <c r="F124" i="1" s="1"/>
  <c r="L124" s="1"/>
  <c r="AR123" l="1"/>
  <c r="AR75"/>
  <c r="AR120"/>
  <c r="AR121"/>
  <c r="AR105"/>
  <c r="AR119"/>
  <c r="AR124"/>
  <c r="AR122"/>
  <c r="E113" i="24"/>
  <c r="V113" i="1" s="1"/>
  <c r="F113" i="24"/>
  <c r="E114"/>
  <c r="F114"/>
  <c r="E115"/>
  <c r="V115" i="1" s="1"/>
  <c r="F115" i="24"/>
  <c r="W115" i="1" s="1"/>
  <c r="E116" i="24"/>
  <c r="V116" i="1" s="1"/>
  <c r="F116" i="24"/>
  <c r="W116" i="1" s="1"/>
  <c r="E117" i="24"/>
  <c r="V117" i="1" s="1"/>
  <c r="F117" i="24"/>
  <c r="W117" i="1" s="1"/>
  <c r="E118" i="24"/>
  <c r="V118" i="1" s="1"/>
  <c r="F118" i="24"/>
  <c r="E113" i="27"/>
  <c r="Y113" i="1" s="1"/>
  <c r="E114" i="27"/>
  <c r="Y114" i="1" s="1"/>
  <c r="E115" i="27"/>
  <c r="Y115" i="1" s="1"/>
  <c r="E116" i="27"/>
  <c r="Y116" i="1" s="1"/>
  <c r="E117" i="27"/>
  <c r="Y117" i="1" s="1"/>
  <c r="E118" i="27"/>
  <c r="Y118" i="1" s="1"/>
  <c r="W118" l="1"/>
  <c r="V114"/>
  <c r="W113"/>
  <c r="W114"/>
  <c r="D113" i="37"/>
  <c r="AF113" i="1" s="1"/>
  <c r="D114" i="37"/>
  <c r="AF114" i="1" s="1"/>
  <c r="D115" i="37"/>
  <c r="AF115" i="1" s="1"/>
  <c r="D116" i="37"/>
  <c r="AF116" i="1" s="1"/>
  <c r="D117" i="37"/>
  <c r="AF117" i="1" s="1"/>
  <c r="E113" i="5" l="1"/>
  <c r="P113" i="1" s="1"/>
  <c r="E114" i="5"/>
  <c r="P114" i="1" s="1"/>
  <c r="E115" i="5"/>
  <c r="P115" i="1" s="1"/>
  <c r="E116" i="5"/>
  <c r="P116" i="1" s="1"/>
  <c r="E117" i="5"/>
  <c r="P117" i="1" s="1"/>
  <c r="E118" i="5"/>
  <c r="P118" i="1" s="1"/>
  <c r="AG116" l="1"/>
  <c r="AG114"/>
  <c r="AG117"/>
  <c r="AG115"/>
  <c r="AG113"/>
  <c r="AG118"/>
  <c r="AN113"/>
  <c r="AO113"/>
  <c r="AN114"/>
  <c r="AO114"/>
  <c r="AN115"/>
  <c r="AO115"/>
  <c r="AN116"/>
  <c r="AO116"/>
  <c r="AN117"/>
  <c r="AO117"/>
  <c r="AN118"/>
  <c r="AO118"/>
  <c r="AJ113"/>
  <c r="AJ114"/>
  <c r="AJ115"/>
  <c r="AJ116"/>
  <c r="AJ117"/>
  <c r="AJ118"/>
  <c r="H113" i="48"/>
  <c r="AK113" i="1" s="1"/>
  <c r="H114" i="48"/>
  <c r="AK114" i="1" s="1"/>
  <c r="H115" i="48"/>
  <c r="AK115" i="1" s="1"/>
  <c r="H116" i="48"/>
  <c r="AK116" i="1" s="1"/>
  <c r="H117" i="48"/>
  <c r="AK117" i="1" s="1"/>
  <c r="H118" i="48"/>
  <c r="AK118" i="1" s="1"/>
  <c r="AP113" l="1"/>
  <c r="AP117"/>
  <c r="AP115"/>
  <c r="AP118"/>
  <c r="AP116"/>
  <c r="AP114"/>
  <c r="L117" l="1"/>
  <c r="L115"/>
  <c r="L113"/>
  <c r="L118"/>
  <c r="L116"/>
  <c r="L114"/>
  <c r="AR116" l="1"/>
  <c r="AR117"/>
  <c r="AR114"/>
  <c r="AR115"/>
  <c r="AR113"/>
  <c r="AR118"/>
  <c r="E110" i="27"/>
  <c r="Y110" i="1" s="1"/>
  <c r="E111" i="27"/>
  <c r="Y111" i="1" s="1"/>
  <c r="E112" i="27"/>
  <c r="Y112" i="1" s="1"/>
  <c r="E110" i="24" l="1"/>
  <c r="V110" i="1" s="1"/>
  <c r="F110" i="24"/>
  <c r="W110" i="1" s="1"/>
  <c r="E111" i="24"/>
  <c r="V111" i="1" s="1"/>
  <c r="F111" i="24"/>
  <c r="W111" i="1" s="1"/>
  <c r="E112" i="24"/>
  <c r="V112" i="1" s="1"/>
  <c r="F112" i="24"/>
  <c r="W112" i="1" s="1"/>
  <c r="D110" i="37" l="1"/>
  <c r="AF110" i="1" s="1"/>
  <c r="D111" i="37"/>
  <c r="AF111" i="1" s="1"/>
  <c r="D112" i="37"/>
  <c r="AF112" i="1" s="1"/>
  <c r="AJ110" l="1"/>
  <c r="AJ111"/>
  <c r="AJ112"/>
  <c r="H110" i="48"/>
  <c r="AK110" i="1" s="1"/>
  <c r="H111" i="48"/>
  <c r="AK111" i="1" s="1"/>
  <c r="H112" i="48"/>
  <c r="AK112" i="1" s="1"/>
  <c r="AN110" l="1"/>
  <c r="AO110"/>
  <c r="AN111"/>
  <c r="AO111"/>
  <c r="AN112"/>
  <c r="AO112"/>
  <c r="E112" i="5" l="1"/>
  <c r="P112" i="1" s="1"/>
  <c r="E110" i="5"/>
  <c r="E111"/>
  <c r="L110" i="1"/>
  <c r="L111"/>
  <c r="L112"/>
  <c r="AP110"/>
  <c r="AP111"/>
  <c r="AP112"/>
  <c r="AJ95"/>
  <c r="H95" i="48"/>
  <c r="AK95" i="1" s="1"/>
  <c r="P110" l="1"/>
  <c r="AG110" s="1"/>
  <c r="P111"/>
  <c r="AG111" s="1"/>
  <c r="AG112"/>
  <c r="AN95"/>
  <c r="AO95"/>
  <c r="AR111" l="1"/>
  <c r="AR110"/>
  <c r="AR112"/>
  <c r="AP95"/>
  <c r="E95" i="24"/>
  <c r="V95" i="1" s="1"/>
  <c r="F95" i="24"/>
  <c r="X95" i="1"/>
  <c r="Y95"/>
  <c r="AA95"/>
  <c r="W95" l="1"/>
  <c r="AD95"/>
  <c r="E95" i="5" l="1"/>
  <c r="P95" i="1" s="1"/>
  <c r="AG95" l="1"/>
  <c r="L95"/>
  <c r="H81" i="48"/>
  <c r="AR95" i="1" l="1"/>
  <c r="AJ90"/>
  <c r="AN90"/>
  <c r="AO90"/>
  <c r="AJ91"/>
  <c r="AN91"/>
  <c r="AO91"/>
  <c r="AJ92"/>
  <c r="AN92"/>
  <c r="AO92"/>
  <c r="AJ93"/>
  <c r="AN93"/>
  <c r="AO93"/>
  <c r="AJ94"/>
  <c r="AN94"/>
  <c r="AO94"/>
  <c r="AJ96"/>
  <c r="AN96"/>
  <c r="AO96"/>
  <c r="AJ97"/>
  <c r="AN97"/>
  <c r="AO97"/>
  <c r="AJ98"/>
  <c r="AN98"/>
  <c r="AO98"/>
  <c r="AJ99"/>
  <c r="AN99"/>
  <c r="AO99"/>
  <c r="AJ100"/>
  <c r="AN100"/>
  <c r="AO100"/>
  <c r="AJ101"/>
  <c r="AN101"/>
  <c r="AO101"/>
  <c r="AJ102"/>
  <c r="AN102"/>
  <c r="AO102"/>
  <c r="AJ103"/>
  <c r="AN103"/>
  <c r="AO103"/>
  <c r="AJ104"/>
  <c r="AN104"/>
  <c r="AO104"/>
  <c r="AJ106"/>
  <c r="AN106"/>
  <c r="AO106"/>
  <c r="AJ107"/>
  <c r="AN107"/>
  <c r="AO107"/>
  <c r="AJ108"/>
  <c r="AN108"/>
  <c r="AO108"/>
  <c r="AJ109"/>
  <c r="AN109"/>
  <c r="AO109"/>
  <c r="H90" i="48"/>
  <c r="AK90" i="1" s="1"/>
  <c r="H91" i="48"/>
  <c r="AK91" i="1" s="1"/>
  <c r="H92" i="48"/>
  <c r="AK92" i="1" s="1"/>
  <c r="H93" i="48"/>
  <c r="AK93" i="1" s="1"/>
  <c r="H94" i="48"/>
  <c r="AK94" i="1" s="1"/>
  <c r="H96" i="48"/>
  <c r="AK96" i="1" s="1"/>
  <c r="H97" i="48"/>
  <c r="AK97" i="1" s="1"/>
  <c r="H98" i="48"/>
  <c r="AK98" i="1" s="1"/>
  <c r="H99" i="48"/>
  <c r="AK99" i="1" s="1"/>
  <c r="H100" i="48"/>
  <c r="AK100" i="1" s="1"/>
  <c r="H101" i="48"/>
  <c r="AK101" i="1" s="1"/>
  <c r="H102" i="48"/>
  <c r="AK102" i="1" s="1"/>
  <c r="H103" i="48"/>
  <c r="AK103" i="1" s="1"/>
  <c r="H104" i="48"/>
  <c r="AK104" i="1" s="1"/>
  <c r="H106" i="48"/>
  <c r="AK106" i="1" s="1"/>
  <c r="H107" i="48"/>
  <c r="AK107" i="1" s="1"/>
  <c r="H108" i="48"/>
  <c r="AK108" i="1" s="1"/>
  <c r="H109" i="48"/>
  <c r="AK109" i="1" s="1"/>
  <c r="AP109" l="1"/>
  <c r="AP104"/>
  <c r="AP90"/>
  <c r="AP108"/>
  <c r="AP103"/>
  <c r="AP97"/>
  <c r="AP107"/>
  <c r="AP102"/>
  <c r="AP100"/>
  <c r="AP98"/>
  <c r="AP96"/>
  <c r="AP93"/>
  <c r="AP91"/>
  <c r="AP106"/>
  <c r="AP101"/>
  <c r="AP99"/>
  <c r="AP94"/>
  <c r="AP92"/>
  <c r="AA90"/>
  <c r="AA91"/>
  <c r="AA92"/>
  <c r="AA93"/>
  <c r="AA94"/>
  <c r="AA96"/>
  <c r="AA97"/>
  <c r="AA98"/>
  <c r="AA99"/>
  <c r="AA100"/>
  <c r="AA101"/>
  <c r="AA102"/>
  <c r="AA103"/>
  <c r="AA104"/>
  <c r="D107" i="37"/>
  <c r="AF107" i="1" s="1"/>
  <c r="D108" i="37"/>
  <c r="AF108" i="1" s="1"/>
  <c r="D109" i="37"/>
  <c r="AF109" i="1" s="1"/>
  <c r="AD90"/>
  <c r="AD91"/>
  <c r="AD92"/>
  <c r="AD93"/>
  <c r="AD94"/>
  <c r="AD97"/>
  <c r="AD100"/>
  <c r="AD101"/>
  <c r="AD102"/>
  <c r="AD103"/>
  <c r="AD104"/>
  <c r="Y90"/>
  <c r="Y91"/>
  <c r="Y92"/>
  <c r="Y93"/>
  <c r="Y94"/>
  <c r="Y96"/>
  <c r="Y97"/>
  <c r="Y98"/>
  <c r="Y99"/>
  <c r="Y100"/>
  <c r="Y101"/>
  <c r="Y102"/>
  <c r="Y103"/>
  <c r="Y104"/>
  <c r="E106" i="27"/>
  <c r="Y106" i="1" s="1"/>
  <c r="E107" i="27"/>
  <c r="Y107" i="1" s="1"/>
  <c r="E108" i="27"/>
  <c r="Y108" i="1" s="1"/>
  <c r="E109" i="27"/>
  <c r="Y109" i="1" s="1"/>
  <c r="X90"/>
  <c r="X91"/>
  <c r="X92"/>
  <c r="X93"/>
  <c r="X94"/>
  <c r="X96"/>
  <c r="X97"/>
  <c r="X98"/>
  <c r="X99"/>
  <c r="X100"/>
  <c r="X101"/>
  <c r="X102"/>
  <c r="X103"/>
  <c r="X104"/>
  <c r="E90" i="24"/>
  <c r="V90" i="1" s="1"/>
  <c r="F90" i="24"/>
  <c r="W90" i="1" s="1"/>
  <c r="E91" i="24"/>
  <c r="V91" i="1" s="1"/>
  <c r="F91" i="24"/>
  <c r="W91" i="1" s="1"/>
  <c r="E92" i="24"/>
  <c r="V92" i="1" s="1"/>
  <c r="F92" i="24"/>
  <c r="E93"/>
  <c r="V93" i="1" s="1"/>
  <c r="F93" i="24"/>
  <c r="W93" i="1" s="1"/>
  <c r="E94" i="24"/>
  <c r="V94" i="1" s="1"/>
  <c r="F94" i="24"/>
  <c r="W94" i="1" s="1"/>
  <c r="E96" i="24"/>
  <c r="V96" i="1" s="1"/>
  <c r="F96" i="24"/>
  <c r="W96" i="1" s="1"/>
  <c r="E97" i="24"/>
  <c r="V97" i="1" s="1"/>
  <c r="F97" i="24"/>
  <c r="E98"/>
  <c r="V98" i="1" s="1"/>
  <c r="F98" i="24"/>
  <c r="W98" i="1" s="1"/>
  <c r="E99" i="24"/>
  <c r="V99" i="1" s="1"/>
  <c r="F99" i="24"/>
  <c r="E100"/>
  <c r="V100" i="1" s="1"/>
  <c r="F100" i="24"/>
  <c r="W100" i="1" s="1"/>
  <c r="E101" i="24"/>
  <c r="V101" i="1" s="1"/>
  <c r="F101" i="24"/>
  <c r="W101" i="1" s="1"/>
  <c r="E102" i="24"/>
  <c r="V102" i="1" s="1"/>
  <c r="F102" i="24"/>
  <c r="E103"/>
  <c r="V103" i="1" s="1"/>
  <c r="F103" i="24"/>
  <c r="W103" i="1" s="1"/>
  <c r="E104" i="24"/>
  <c r="V104" i="1" s="1"/>
  <c r="F104" i="24"/>
  <c r="W104" i="1" s="1"/>
  <c r="E106" i="24"/>
  <c r="V106" i="1" s="1"/>
  <c r="F106" i="24"/>
  <c r="E107"/>
  <c r="F107"/>
  <c r="E108"/>
  <c r="V108" i="1" s="1"/>
  <c r="F108" i="24"/>
  <c r="W108" i="1" s="1"/>
  <c r="E109" i="24"/>
  <c r="V109" i="1" s="1"/>
  <c r="F109" i="24"/>
  <c r="W109" i="1" s="1"/>
  <c r="V107" l="1"/>
  <c r="W107"/>
  <c r="W92"/>
  <c r="W97"/>
  <c r="W102"/>
  <c r="W99"/>
  <c r="W106"/>
  <c r="E109" i="5"/>
  <c r="P109" i="1" s="1"/>
  <c r="E104" i="5"/>
  <c r="P104" i="1" s="1"/>
  <c r="E108" i="5"/>
  <c r="P108" i="1" s="1"/>
  <c r="E103" i="5"/>
  <c r="P103" i="1" s="1"/>
  <c r="E97" i="5"/>
  <c r="P97" i="1" s="1"/>
  <c r="E90" i="5"/>
  <c r="P90" i="1" s="1"/>
  <c r="AG90" l="1"/>
  <c r="AG97"/>
  <c r="AG103"/>
  <c r="AG108"/>
  <c r="AG104"/>
  <c r="AG109"/>
  <c r="L109"/>
  <c r="L104"/>
  <c r="L108"/>
  <c r="L103"/>
  <c r="L97"/>
  <c r="L90"/>
  <c r="L92"/>
  <c r="L106"/>
  <c r="L101"/>
  <c r="L99"/>
  <c r="L94"/>
  <c r="L107"/>
  <c r="L102"/>
  <c r="L100"/>
  <c r="L98"/>
  <c r="L96"/>
  <c r="L93"/>
  <c r="L91"/>
  <c r="AR90" l="1"/>
  <c r="AR97"/>
  <c r="AR108"/>
  <c r="AR103"/>
  <c r="AR104"/>
  <c r="AR109"/>
  <c r="E106" i="5" l="1"/>
  <c r="P106" i="1" s="1"/>
  <c r="E107" i="5"/>
  <c r="P107" i="1" s="1"/>
  <c r="AG106" l="1"/>
  <c r="AG107"/>
  <c r="AR106" l="1"/>
  <c r="AR107"/>
  <c r="E239" i="42" l="1"/>
  <c r="AM240" i="1" s="1"/>
  <c r="AD96" l="1"/>
  <c r="AD99"/>
  <c r="AD98"/>
  <c r="E236" i="16"/>
  <c r="N237" i="1" s="1"/>
  <c r="E236" i="26" l="1"/>
  <c r="X237" i="1" s="1"/>
  <c r="E236" i="27"/>
  <c r="Y237" i="1" s="1"/>
  <c r="E235" i="27"/>
  <c r="Y236" i="1" s="1"/>
  <c r="E239" i="16"/>
  <c r="N240" i="1" s="1"/>
  <c r="E196" i="27"/>
  <c r="Y197" i="1" s="1"/>
  <c r="E196" i="26"/>
  <c r="X197" i="1" s="1"/>
  <c r="E235" i="26"/>
  <c r="X236" i="1" s="1"/>
  <c r="E239" i="26"/>
  <c r="X240" i="1" s="1"/>
  <c r="E235" i="16"/>
  <c r="N236" i="1" s="1"/>
  <c r="E196" i="16"/>
  <c r="N197" i="1" s="1"/>
  <c r="E239" i="27" l="1"/>
  <c r="Y240" i="1" s="1"/>
  <c r="E236" i="44"/>
  <c r="K237" i="1" s="1"/>
  <c r="E236" i="43"/>
  <c r="I237" i="1" s="1"/>
  <c r="E236" i="12"/>
  <c r="G237" i="1" s="1"/>
  <c r="E235" i="44" l="1"/>
  <c r="K236" i="1" s="1"/>
  <c r="E239" i="11"/>
  <c r="AL240" i="1" s="1"/>
  <c r="E235" i="12"/>
  <c r="G236" i="1" s="1"/>
  <c r="E239" i="12"/>
  <c r="G240" i="1" s="1"/>
  <c r="E239" i="43"/>
  <c r="I240" i="1" s="1"/>
  <c r="E239" i="44"/>
  <c r="K240" i="1" s="1"/>
  <c r="E235" i="43"/>
  <c r="I236" i="1" s="1"/>
  <c r="E196" i="44"/>
  <c r="K197" i="1" s="1"/>
  <c r="E196" i="43"/>
  <c r="I197" i="1" s="1"/>
  <c r="E196" i="12"/>
  <c r="G197" i="1" s="1"/>
  <c r="E98" i="5" l="1"/>
  <c r="P98" i="1" s="1"/>
  <c r="E96" i="5"/>
  <c r="P96" i="1" s="1"/>
  <c r="E99" i="5"/>
  <c r="P99" i="1" s="1"/>
  <c r="E239" i="51"/>
  <c r="F239" s="1"/>
  <c r="AD240" i="1" s="1"/>
  <c r="E239" i="24"/>
  <c r="V240" i="1" s="1"/>
  <c r="F239" i="24"/>
  <c r="AG99" i="1" l="1"/>
  <c r="AG98"/>
  <c r="AG96"/>
  <c r="AR96" l="1"/>
  <c r="AR99"/>
  <c r="AR98"/>
  <c r="D239" i="37"/>
  <c r="AF240" i="1" s="1"/>
  <c r="E94" i="5"/>
  <c r="P94" i="1" s="1"/>
  <c r="AG94" l="1"/>
  <c r="E100" i="5"/>
  <c r="P100" i="1" s="1"/>
  <c r="E102" i="5"/>
  <c r="P102" i="1" s="1"/>
  <c r="E101" i="5"/>
  <c r="P101" i="1" s="1"/>
  <c r="E93" i="5"/>
  <c r="P93" i="1" s="1"/>
  <c r="AR94" l="1"/>
  <c r="AG100"/>
  <c r="Y81"/>
  <c r="Y82"/>
  <c r="Y83"/>
  <c r="Y84"/>
  <c r="Y85"/>
  <c r="Y86"/>
  <c r="Y87"/>
  <c r="Y88"/>
  <c r="Y89"/>
  <c r="X81"/>
  <c r="X82"/>
  <c r="X83"/>
  <c r="X84"/>
  <c r="X85"/>
  <c r="X86"/>
  <c r="X87"/>
  <c r="X88"/>
  <c r="X89"/>
  <c r="F81" i="24"/>
  <c r="W81" i="1" s="1"/>
  <c r="F82" i="24"/>
  <c r="W82" i="1" s="1"/>
  <c r="F83" i="24"/>
  <c r="W83" i="1" s="1"/>
  <c r="F84" i="24"/>
  <c r="F85"/>
  <c r="F86"/>
  <c r="W86" i="1" s="1"/>
  <c r="F87" i="24"/>
  <c r="F88"/>
  <c r="W88" i="1" s="1"/>
  <c r="F89" i="24"/>
  <c r="E81"/>
  <c r="V81" i="1" s="1"/>
  <c r="E82" i="24"/>
  <c r="V82" i="1" s="1"/>
  <c r="E83" i="24"/>
  <c r="V83" i="1" s="1"/>
  <c r="E84" i="24"/>
  <c r="E85"/>
  <c r="E86"/>
  <c r="V86" i="1" s="1"/>
  <c r="E87" i="24"/>
  <c r="E88"/>
  <c r="V88" i="1" s="1"/>
  <c r="E89" i="24"/>
  <c r="V89" i="1" s="1"/>
  <c r="AJ81"/>
  <c r="AK81"/>
  <c r="AJ82"/>
  <c r="AJ83"/>
  <c r="AJ84"/>
  <c r="AJ85"/>
  <c r="AJ86"/>
  <c r="AJ87"/>
  <c r="AJ88"/>
  <c r="AJ89"/>
  <c r="V84" l="1"/>
  <c r="W87"/>
  <c r="W85"/>
  <c r="V87"/>
  <c r="V85"/>
  <c r="W89"/>
  <c r="W84"/>
  <c r="AR100"/>
  <c r="AG93"/>
  <c r="AG102"/>
  <c r="AG101"/>
  <c r="AR101" l="1"/>
  <c r="AR93"/>
  <c r="AR102"/>
  <c r="AN81"/>
  <c r="AO81"/>
  <c r="AN82"/>
  <c r="AO82"/>
  <c r="AN83"/>
  <c r="AO83"/>
  <c r="AN84"/>
  <c r="AO84"/>
  <c r="AN85"/>
  <c r="AO85"/>
  <c r="AN86"/>
  <c r="AO86"/>
  <c r="AN87"/>
  <c r="AO87"/>
  <c r="AN88"/>
  <c r="AO88"/>
  <c r="AN89"/>
  <c r="AO89"/>
  <c r="AA81"/>
  <c r="AA82"/>
  <c r="AA83"/>
  <c r="AA84"/>
  <c r="AA85"/>
  <c r="AA86"/>
  <c r="AA87"/>
  <c r="AA88"/>
  <c r="AA89"/>
  <c r="AD81"/>
  <c r="AD82"/>
  <c r="AD83"/>
  <c r="AD84"/>
  <c r="AD85"/>
  <c r="AD86"/>
  <c r="AD87"/>
  <c r="AD88"/>
  <c r="AD89"/>
  <c r="E91" i="5"/>
  <c r="P91" i="1" s="1"/>
  <c r="AG91" l="1"/>
  <c r="AP81"/>
  <c r="E81" i="5"/>
  <c r="AR91" i="1" l="1"/>
  <c r="P81"/>
  <c r="AG81" s="1"/>
  <c r="E92" i="5"/>
  <c r="P92" i="1" s="1"/>
  <c r="L81"/>
  <c r="AR81" l="1"/>
  <c r="AG92"/>
  <c r="AR92" l="1"/>
  <c r="C239" i="36" l="1"/>
  <c r="AE240" i="1" s="1"/>
  <c r="E236" i="42" l="1"/>
  <c r="AM237" i="1" s="1"/>
  <c r="E236" i="11"/>
  <c r="AL237" i="1" s="1"/>
  <c r="H80" i="48"/>
  <c r="H82"/>
  <c r="AK82" i="1" s="1"/>
  <c r="H83" i="48"/>
  <c r="AK83" i="1" s="1"/>
  <c r="AP83" s="1"/>
  <c r="H84" i="48"/>
  <c r="AK84" i="1" s="1"/>
  <c r="AP84" s="1"/>
  <c r="H85" i="48"/>
  <c r="AK85" i="1" s="1"/>
  <c r="AP85" s="1"/>
  <c r="H86" i="48"/>
  <c r="AK86" i="1" s="1"/>
  <c r="AP86" s="1"/>
  <c r="H87" i="48"/>
  <c r="AK87" i="1" s="1"/>
  <c r="AP87" s="1"/>
  <c r="H88" i="48"/>
  <c r="AK88" i="1" s="1"/>
  <c r="AP88" s="1"/>
  <c r="H89" i="48"/>
  <c r="AK89" i="1" s="1"/>
  <c r="AP89" s="1"/>
  <c r="E236" i="51"/>
  <c r="F236" s="1"/>
  <c r="AD237" i="1" s="1"/>
  <c r="E88" i="5"/>
  <c r="P88" i="1" l="1"/>
  <c r="AG88" s="1"/>
  <c r="E87" i="5"/>
  <c r="E89"/>
  <c r="P89" i="1" s="1"/>
  <c r="P87" l="1"/>
  <c r="AG87" s="1"/>
  <c r="AP240"/>
  <c r="AG89"/>
  <c r="E239" i="49"/>
  <c r="J240" i="1" s="1"/>
  <c r="L208"/>
  <c r="L83"/>
  <c r="L84"/>
  <c r="L85"/>
  <c r="L86"/>
  <c r="L87"/>
  <c r="L88"/>
  <c r="L89"/>
  <c r="AR88" l="1"/>
  <c r="AR89"/>
  <c r="E3" i="44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2"/>
  <c r="F240" i="1" l="1"/>
  <c r="L240" s="1"/>
  <c r="D249" i="35"/>
  <c r="C249"/>
  <c r="D248"/>
  <c r="C248"/>
  <c r="D247"/>
  <c r="C247"/>
  <c r="D246"/>
  <c r="C246"/>
  <c r="D245"/>
  <c r="C245"/>
  <c r="D244"/>
  <c r="C244"/>
  <c r="D243"/>
  <c r="C243"/>
  <c r="D242"/>
  <c r="C242"/>
  <c r="D241"/>
  <c r="C241"/>
  <c r="D250" i="42"/>
  <c r="C250"/>
  <c r="D249"/>
  <c r="C249"/>
  <c r="D248"/>
  <c r="C248"/>
  <c r="D247"/>
  <c r="C247"/>
  <c r="D246"/>
  <c r="C246"/>
  <c r="D245"/>
  <c r="C245"/>
  <c r="D244"/>
  <c r="C244"/>
  <c r="D243"/>
  <c r="C243"/>
  <c r="D242"/>
  <c r="C242"/>
  <c r="D242" i="11"/>
  <c r="D243"/>
  <c r="D244"/>
  <c r="D245"/>
  <c r="D246"/>
  <c r="D247"/>
  <c r="D248"/>
  <c r="D249"/>
  <c r="D250"/>
  <c r="C250"/>
  <c r="C249"/>
  <c r="C248"/>
  <c r="C247"/>
  <c r="C246"/>
  <c r="C245"/>
  <c r="C244"/>
  <c r="C243"/>
  <c r="C242"/>
  <c r="E249" i="48"/>
  <c r="F249" s="1"/>
  <c r="D249"/>
  <c r="C249"/>
  <c r="E248"/>
  <c r="F248" s="1"/>
  <c r="D248"/>
  <c r="C248"/>
  <c r="E247"/>
  <c r="F247" s="1"/>
  <c r="D247"/>
  <c r="C247"/>
  <c r="E246"/>
  <c r="F246" s="1"/>
  <c r="D246"/>
  <c r="C246"/>
  <c r="E245"/>
  <c r="F245" s="1"/>
  <c r="D245"/>
  <c r="C245"/>
  <c r="E244"/>
  <c r="F244" s="1"/>
  <c r="D244"/>
  <c r="C244"/>
  <c r="E243"/>
  <c r="F243" s="1"/>
  <c r="E242"/>
  <c r="F242" s="1"/>
  <c r="D243"/>
  <c r="C243"/>
  <c r="D242"/>
  <c r="C242"/>
  <c r="E241"/>
  <c r="F241" s="1"/>
  <c r="D241"/>
  <c r="C241"/>
  <c r="E242" i="11" l="1"/>
  <c r="E244"/>
  <c r="E246"/>
  <c r="E249"/>
  <c r="E244" i="42"/>
  <c r="E246"/>
  <c r="E248"/>
  <c r="E250"/>
  <c r="E247" i="11"/>
  <c r="E245"/>
  <c r="E243"/>
  <c r="E242" i="42"/>
  <c r="E243"/>
  <c r="E245"/>
  <c r="E247"/>
  <c r="E249"/>
  <c r="E250" i="11"/>
  <c r="E248"/>
  <c r="AP237" i="1"/>
  <c r="H3" i="48"/>
  <c r="AK3" i="1" s="1"/>
  <c r="H4" i="48"/>
  <c r="AK4" i="1" s="1"/>
  <c r="H5" i="48"/>
  <c r="AK5" i="1" s="1"/>
  <c r="H6" i="48"/>
  <c r="AK6" i="1" s="1"/>
  <c r="H7" i="48"/>
  <c r="AK7" i="1" s="1"/>
  <c r="H8" i="48"/>
  <c r="AK8" i="1" s="1"/>
  <c r="H9" i="48"/>
  <c r="AK9" i="1" s="1"/>
  <c r="H10" i="48"/>
  <c r="AK10" i="1" s="1"/>
  <c r="H11" i="48"/>
  <c r="AK11" i="1" s="1"/>
  <c r="H12" i="48"/>
  <c r="AK12" i="1" s="1"/>
  <c r="H13" i="48"/>
  <c r="AK13" i="1" s="1"/>
  <c r="H14" i="48"/>
  <c r="AK14" i="1" s="1"/>
  <c r="H15" i="48"/>
  <c r="AK15" i="1" s="1"/>
  <c r="H16" i="48"/>
  <c r="AK16" i="1" s="1"/>
  <c r="H17" i="48"/>
  <c r="AK17" i="1" s="1"/>
  <c r="H18" i="48"/>
  <c r="AK18" i="1" s="1"/>
  <c r="H19" i="48"/>
  <c r="H20"/>
  <c r="AK20" i="1" s="1"/>
  <c r="H21" i="48"/>
  <c r="AK21" i="1" s="1"/>
  <c r="H22" i="48"/>
  <c r="H23"/>
  <c r="AK23" i="1" s="1"/>
  <c r="H24" i="48"/>
  <c r="AK24" i="1" s="1"/>
  <c r="H25" i="48"/>
  <c r="AK25" i="1" s="1"/>
  <c r="H26" i="48"/>
  <c r="AK26" i="1" s="1"/>
  <c r="H27" i="48"/>
  <c r="AK27" i="1" s="1"/>
  <c r="H28" i="48"/>
  <c r="AK28" i="1" s="1"/>
  <c r="H29" i="48"/>
  <c r="AK29" i="1" s="1"/>
  <c r="H30" i="48"/>
  <c r="AK30" i="1" s="1"/>
  <c r="H31" i="48"/>
  <c r="AK31" i="1" s="1"/>
  <c r="H32" i="48"/>
  <c r="AK32" i="1" s="1"/>
  <c r="H33" i="48"/>
  <c r="AK33" i="1" s="1"/>
  <c r="H34" i="48"/>
  <c r="AK34" i="1" s="1"/>
  <c r="H35" i="48"/>
  <c r="H36"/>
  <c r="AK36" i="1" s="1"/>
  <c r="H37" i="48"/>
  <c r="AK37" i="1" s="1"/>
  <c r="H38" i="48"/>
  <c r="AK38" i="1" s="1"/>
  <c r="H39" i="48"/>
  <c r="AK39" i="1" s="1"/>
  <c r="H40" i="48"/>
  <c r="AK40" i="1" s="1"/>
  <c r="H41" i="48"/>
  <c r="AK41" i="1" s="1"/>
  <c r="H42" i="48"/>
  <c r="AK42" i="1" s="1"/>
  <c r="H43" i="48"/>
  <c r="AK43" i="1" s="1"/>
  <c r="H44" i="48"/>
  <c r="AK44" i="1" s="1"/>
  <c r="H45" i="48"/>
  <c r="AK45" i="1" s="1"/>
  <c r="H46" i="48"/>
  <c r="AK46" i="1" s="1"/>
  <c r="H47" i="48"/>
  <c r="AK47" i="1" s="1"/>
  <c r="H48" i="48"/>
  <c r="AK48" i="1" s="1"/>
  <c r="H49" i="48"/>
  <c r="AK49" i="1" s="1"/>
  <c r="H50" i="48"/>
  <c r="AK50" i="1" s="1"/>
  <c r="H51" i="48"/>
  <c r="H52"/>
  <c r="AK52" i="1" s="1"/>
  <c r="H53" i="48"/>
  <c r="AK53" i="1" s="1"/>
  <c r="H54" i="48"/>
  <c r="AK54" i="1" s="1"/>
  <c r="H55" i="48"/>
  <c r="AK55" i="1" s="1"/>
  <c r="H56" i="48"/>
  <c r="AK56" i="1" s="1"/>
  <c r="H57" i="48"/>
  <c r="AK57" i="1" s="1"/>
  <c r="H58" i="48"/>
  <c r="AK58" i="1" s="1"/>
  <c r="H59" i="48"/>
  <c r="H60"/>
  <c r="AK60" i="1" s="1"/>
  <c r="H61" i="48"/>
  <c r="AK61" i="1" s="1"/>
  <c r="H62" i="48"/>
  <c r="AK62" i="1" s="1"/>
  <c r="H63" i="48"/>
  <c r="AK63" i="1" s="1"/>
  <c r="H64" i="48"/>
  <c r="AK64" i="1" s="1"/>
  <c r="H65" i="48"/>
  <c r="AK65" i="1" s="1"/>
  <c r="H66" i="48"/>
  <c r="AK66" i="1" s="1"/>
  <c r="H67" i="48"/>
  <c r="AK67" i="1" s="1"/>
  <c r="H68" i="48"/>
  <c r="AK68" i="1" s="1"/>
  <c r="H69" i="48"/>
  <c r="AK69" i="1" s="1"/>
  <c r="H70" i="48"/>
  <c r="AK70" i="1" s="1"/>
  <c r="H71" i="48"/>
  <c r="AK71" i="1" s="1"/>
  <c r="H72" i="48"/>
  <c r="AK72" i="1" s="1"/>
  <c r="H73" i="48"/>
  <c r="AK73" i="1" s="1"/>
  <c r="H74" i="48"/>
  <c r="AK74" i="1" s="1"/>
  <c r="H76" i="48"/>
  <c r="AK76" i="1" s="1"/>
  <c r="H77" i="48"/>
  <c r="AK77" i="1" s="1"/>
  <c r="H78" i="48"/>
  <c r="AK78" i="1" s="1"/>
  <c r="H79" i="48"/>
  <c r="AK79" i="1" s="1"/>
  <c r="H2" i="48"/>
  <c r="AK2" i="1" s="1"/>
  <c r="AK194"/>
  <c r="AK19"/>
  <c r="AK22"/>
  <c r="AK35"/>
  <c r="AK51"/>
  <c r="AK59"/>
  <c r="AK80"/>
  <c r="E79" i="24" l="1"/>
  <c r="V79" i="1" s="1"/>
  <c r="F79" i="24"/>
  <c r="W79" i="1" s="1"/>
  <c r="E76" i="24"/>
  <c r="V76" i="1" s="1"/>
  <c r="F76" i="24"/>
  <c r="Y79" i="1"/>
  <c r="Y80"/>
  <c r="W76" l="1"/>
  <c r="X79"/>
  <c r="X80"/>
  <c r="D74" i="37" l="1"/>
  <c r="AJ76" i="1" l="1"/>
  <c r="AN76"/>
  <c r="AO76"/>
  <c r="AJ77"/>
  <c r="AN77"/>
  <c r="AO77"/>
  <c r="AJ78"/>
  <c r="AN78"/>
  <c r="AO78"/>
  <c r="AJ79"/>
  <c r="AN79"/>
  <c r="AO79"/>
  <c r="AJ80"/>
  <c r="AN80"/>
  <c r="AO80"/>
  <c r="AP76" l="1"/>
  <c r="AP79"/>
  <c r="E86" i="5" l="1"/>
  <c r="P86" i="1" s="1"/>
  <c r="E84" i="5"/>
  <c r="E85"/>
  <c r="E83"/>
  <c r="P83" i="1" s="1"/>
  <c r="E76" i="5"/>
  <c r="P76" i="1" s="1"/>
  <c r="AA76"/>
  <c r="AA77"/>
  <c r="AA78"/>
  <c r="AA79"/>
  <c r="AD79"/>
  <c r="AA80"/>
  <c r="G2"/>
  <c r="P84" l="1"/>
  <c r="AG84" s="1"/>
  <c r="P85"/>
  <c r="AG85" s="1"/>
  <c r="AG76"/>
  <c r="E79" i="5"/>
  <c r="AR87" i="1"/>
  <c r="AR84" l="1"/>
  <c r="P79"/>
  <c r="AG79" s="1"/>
  <c r="AG86"/>
  <c r="AG83"/>
  <c r="L79"/>
  <c r="L76"/>
  <c r="AR76" l="1"/>
  <c r="AR79"/>
  <c r="AR83"/>
  <c r="AR86"/>
  <c r="AP80" l="1"/>
  <c r="AP82"/>
  <c r="AD80"/>
  <c r="E80" i="24"/>
  <c r="V80" i="1" s="1"/>
  <c r="F80" i="24"/>
  <c r="L82" i="1"/>
  <c r="W80" l="1"/>
  <c r="L80"/>
  <c r="AO194"/>
  <c r="AN194"/>
  <c r="AM194"/>
  <c r="AL194"/>
  <c r="AJ194"/>
  <c r="AI194"/>
  <c r="E80" i="5" l="1"/>
  <c r="E82"/>
  <c r="P82" i="1" s="1"/>
  <c r="AP78"/>
  <c r="AP77"/>
  <c r="D3" i="37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2"/>
  <c r="D236"/>
  <c r="AF237" i="1" s="1"/>
  <c r="D235" i="37"/>
  <c r="AF236" i="1" s="1"/>
  <c r="D196" i="37"/>
  <c r="AF197" i="1" s="1"/>
  <c r="AD77"/>
  <c r="AD78"/>
  <c r="Y77"/>
  <c r="Y78"/>
  <c r="X77"/>
  <c r="X78"/>
  <c r="P80" l="1"/>
  <c r="AG80" s="1"/>
  <c r="E77" i="24"/>
  <c r="F77"/>
  <c r="E78"/>
  <c r="V78" i="1" s="1"/>
  <c r="F78" i="24"/>
  <c r="W78" i="1" s="1"/>
  <c r="AF194"/>
  <c r="AE194"/>
  <c r="AC194"/>
  <c r="AB194"/>
  <c r="AA194"/>
  <c r="Z194"/>
  <c r="Y194"/>
  <c r="X194"/>
  <c r="W194"/>
  <c r="V194"/>
  <c r="U194"/>
  <c r="T194"/>
  <c r="S194"/>
  <c r="R194"/>
  <c r="Q194"/>
  <c r="P194"/>
  <c r="O194"/>
  <c r="N194"/>
  <c r="V77" l="1"/>
  <c r="W77"/>
  <c r="AR80"/>
  <c r="AG82"/>
  <c r="AR85"/>
  <c r="E78" i="5"/>
  <c r="P78" i="1" s="1"/>
  <c r="E77" i="5"/>
  <c r="P77" i="1" s="1"/>
  <c r="AR82" l="1"/>
  <c r="AG77"/>
  <c r="AG78"/>
  <c r="K194"/>
  <c r="J194"/>
  <c r="I194"/>
  <c r="F194"/>
  <c r="C196" i="36"/>
  <c r="AE197" i="1" s="1"/>
  <c r="C3" i="36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2"/>
  <c r="E196" i="5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2"/>
  <c r="E235"/>
  <c r="F71" l="1"/>
  <c r="AD71" i="1" s="1"/>
  <c r="F63" i="51"/>
  <c r="AD63" i="1" s="1"/>
  <c r="F56" i="51"/>
  <c r="AD56" i="1" s="1"/>
  <c r="F48" i="51"/>
  <c r="AD48" i="1" s="1"/>
  <c r="F40" i="51"/>
  <c r="AD40" i="1" s="1"/>
  <c r="F32" i="51"/>
  <c r="AD32" i="1" s="1"/>
  <c r="F24" i="51"/>
  <c r="AD24" i="1" s="1"/>
  <c r="F16" i="51"/>
  <c r="AD16" i="1" s="1"/>
  <c r="F8" i="51"/>
  <c r="AD8" i="1" s="1"/>
  <c r="F70" i="51"/>
  <c r="AD70" i="1" s="1"/>
  <c r="F62" i="51"/>
  <c r="AD62" i="1" s="1"/>
  <c r="F55" i="51"/>
  <c r="AD55" i="1" s="1"/>
  <c r="F47" i="51"/>
  <c r="AD47" i="1" s="1"/>
  <c r="F39" i="51"/>
  <c r="AD39" i="1" s="1"/>
  <c r="F27" i="51"/>
  <c r="AD27" i="1" s="1"/>
  <c r="F19" i="51"/>
  <c r="AD19" i="1" s="1"/>
  <c r="F11" i="51"/>
  <c r="AD11" i="1" s="1"/>
  <c r="F73" i="51"/>
  <c r="AD73" i="1" s="1"/>
  <c r="F69" i="51"/>
  <c r="AD69" i="1" s="1"/>
  <c r="F65" i="51"/>
  <c r="AD65" i="1" s="1"/>
  <c r="F61" i="51"/>
  <c r="AD61" i="1" s="1"/>
  <c r="F54" i="51"/>
  <c r="AD54" i="1" s="1"/>
  <c r="F50" i="51"/>
  <c r="AD50" i="1" s="1"/>
  <c r="F46" i="51"/>
  <c r="AD46" i="1" s="1"/>
  <c r="F42" i="51"/>
  <c r="AD42" i="1" s="1"/>
  <c r="F38" i="51"/>
  <c r="AD38" i="1" s="1"/>
  <c r="F34" i="51"/>
  <c r="AD34" i="1" s="1"/>
  <c r="F30" i="51"/>
  <c r="AD30" i="1" s="1"/>
  <c r="F26" i="51"/>
  <c r="AD26" i="1" s="1"/>
  <c r="F22" i="51"/>
  <c r="AD22" i="1" s="1"/>
  <c r="F18" i="51"/>
  <c r="AD18" i="1" s="1"/>
  <c r="F14" i="51"/>
  <c r="AD14" i="1" s="1"/>
  <c r="F10" i="51"/>
  <c r="AD10" i="1" s="1"/>
  <c r="F6" i="51"/>
  <c r="AD6" i="1" s="1"/>
  <c r="F2" i="51"/>
  <c r="AD2" i="1" s="1"/>
  <c r="F67" i="51"/>
  <c r="AD67" i="1" s="1"/>
  <c r="F59" i="51"/>
  <c r="AD59" i="1" s="1"/>
  <c r="F52" i="51"/>
  <c r="AD52" i="1" s="1"/>
  <c r="F44" i="51"/>
  <c r="AD44" i="1" s="1"/>
  <c r="F36" i="51"/>
  <c r="AD36" i="1" s="1"/>
  <c r="F28" i="51"/>
  <c r="AD28" i="1" s="1"/>
  <c r="F20" i="51"/>
  <c r="AD20" i="1" s="1"/>
  <c r="F12" i="51"/>
  <c r="AD12" i="1" s="1"/>
  <c r="F4" i="51"/>
  <c r="AD4" i="1" s="1"/>
  <c r="F74" i="51"/>
  <c r="AD74" i="1" s="1"/>
  <c r="F66" i="51"/>
  <c r="AD66" i="1" s="1"/>
  <c r="F58" i="51"/>
  <c r="AD58" i="1" s="1"/>
  <c r="F51" i="51"/>
  <c r="AD51" i="1" s="1"/>
  <c r="F43" i="51"/>
  <c r="AD43" i="1" s="1"/>
  <c r="F35" i="51"/>
  <c r="AD35" i="1" s="1"/>
  <c r="F31" i="51"/>
  <c r="AD31" i="1" s="1"/>
  <c r="F23" i="51"/>
  <c r="AD23" i="1" s="1"/>
  <c r="F15" i="51"/>
  <c r="AD15" i="1" s="1"/>
  <c r="F7" i="51"/>
  <c r="AD7" i="1" s="1"/>
  <c r="F3" i="51"/>
  <c r="AD3" i="1" s="1"/>
  <c r="F72" i="51"/>
  <c r="AD72" i="1" s="1"/>
  <c r="F68" i="51"/>
  <c r="AD68" i="1" s="1"/>
  <c r="F64" i="51"/>
  <c r="AD64" i="1" s="1"/>
  <c r="F60" i="51"/>
  <c r="AD60" i="1" s="1"/>
  <c r="F57" i="51"/>
  <c r="AD57" i="1" s="1"/>
  <c r="F53" i="51"/>
  <c r="AD53" i="1" s="1"/>
  <c r="F49" i="51"/>
  <c r="AD49" i="1" s="1"/>
  <c r="F45" i="51"/>
  <c r="AD45" i="1" s="1"/>
  <c r="F41" i="51"/>
  <c r="AD41" i="1" s="1"/>
  <c r="F37" i="51"/>
  <c r="AD37" i="1" s="1"/>
  <c r="F33" i="51"/>
  <c r="AD33" i="1" s="1"/>
  <c r="F29" i="51"/>
  <c r="AD29" i="1" s="1"/>
  <c r="F25" i="51"/>
  <c r="AD25" i="1" s="1"/>
  <c r="F21" i="51"/>
  <c r="AD21" i="1" s="1"/>
  <c r="F17" i="51"/>
  <c r="AD17" i="1" s="1"/>
  <c r="F13" i="51"/>
  <c r="AD13" i="1" s="1"/>
  <c r="F9" i="51"/>
  <c r="AD9" i="1" s="1"/>
  <c r="F5" i="51"/>
  <c r="AD5" i="1" s="1"/>
  <c r="F235" i="51"/>
  <c r="AD236" i="1" s="1"/>
  <c r="F196" i="51"/>
  <c r="AD197" i="1" s="1"/>
  <c r="L77"/>
  <c r="L78"/>
  <c r="Z3"/>
  <c r="Z4"/>
  <c r="Z5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2"/>
  <c r="AB74"/>
  <c r="AB3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2"/>
  <c r="E3" i="49"/>
  <c r="J3" i="1" s="1"/>
  <c r="E4" i="49"/>
  <c r="J4" i="1" s="1"/>
  <c r="E5" i="49"/>
  <c r="J5" i="1" s="1"/>
  <c r="E6" i="49"/>
  <c r="J6" i="1" s="1"/>
  <c r="E7" i="49"/>
  <c r="J7" i="1" s="1"/>
  <c r="E8" i="49"/>
  <c r="J8" i="1" s="1"/>
  <c r="E9" i="49"/>
  <c r="J9" i="1" s="1"/>
  <c r="E10" i="49"/>
  <c r="J10" i="1" s="1"/>
  <c r="E11" i="49"/>
  <c r="J11" i="1" s="1"/>
  <c r="E12" i="49"/>
  <c r="J12" i="1" s="1"/>
  <c r="E13" i="49"/>
  <c r="J13" i="1" s="1"/>
  <c r="E14" i="49"/>
  <c r="J14" i="1" s="1"/>
  <c r="E15" i="49"/>
  <c r="J15" i="1" s="1"/>
  <c r="E16" i="49"/>
  <c r="J16" i="1" s="1"/>
  <c r="E17" i="49"/>
  <c r="J17" i="1" s="1"/>
  <c r="E18" i="49"/>
  <c r="J18" i="1" s="1"/>
  <c r="E19" i="49"/>
  <c r="J19" i="1" s="1"/>
  <c r="E20" i="49"/>
  <c r="J20" i="1" s="1"/>
  <c r="E21" i="49"/>
  <c r="J21" i="1" s="1"/>
  <c r="E22" i="49"/>
  <c r="J22" i="1" s="1"/>
  <c r="E23" i="49"/>
  <c r="J23" i="1" s="1"/>
  <c r="E24" i="49"/>
  <c r="J24" i="1" s="1"/>
  <c r="E25" i="49"/>
  <c r="J25" i="1" s="1"/>
  <c r="E26" i="49"/>
  <c r="J26" i="1" s="1"/>
  <c r="E27" i="49"/>
  <c r="J27" i="1" s="1"/>
  <c r="E28" i="49"/>
  <c r="J28" i="1" s="1"/>
  <c r="E29" i="49"/>
  <c r="J29" i="1" s="1"/>
  <c r="E30" i="49"/>
  <c r="J30" i="1" s="1"/>
  <c r="E31" i="49"/>
  <c r="J31" i="1" s="1"/>
  <c r="E32" i="49"/>
  <c r="J32" i="1" s="1"/>
  <c r="E33" i="49"/>
  <c r="J33" i="1" s="1"/>
  <c r="E34" i="49"/>
  <c r="J34" i="1" s="1"/>
  <c r="E35" i="49"/>
  <c r="J35" i="1" s="1"/>
  <c r="E36" i="49"/>
  <c r="J36" i="1" s="1"/>
  <c r="E37" i="49"/>
  <c r="J37" i="1" s="1"/>
  <c r="E38" i="49"/>
  <c r="J38" i="1" s="1"/>
  <c r="E39" i="49"/>
  <c r="J39" i="1" s="1"/>
  <c r="E40" i="49"/>
  <c r="J40" i="1" s="1"/>
  <c r="E41" i="49"/>
  <c r="J41" i="1" s="1"/>
  <c r="E42" i="49"/>
  <c r="J42" i="1" s="1"/>
  <c r="E43" i="49"/>
  <c r="J43" i="1" s="1"/>
  <c r="E44" i="49"/>
  <c r="J44" i="1" s="1"/>
  <c r="E45" i="49"/>
  <c r="J45" i="1" s="1"/>
  <c r="E46" i="49"/>
  <c r="J46" i="1" s="1"/>
  <c r="E47" i="49"/>
  <c r="J47" i="1" s="1"/>
  <c r="E48" i="49"/>
  <c r="J48" i="1" s="1"/>
  <c r="E49" i="49"/>
  <c r="J49" i="1" s="1"/>
  <c r="E50" i="49"/>
  <c r="J50" i="1" s="1"/>
  <c r="E51" i="49"/>
  <c r="J51" i="1" s="1"/>
  <c r="E52" i="49"/>
  <c r="J52" i="1" s="1"/>
  <c r="E53" i="49"/>
  <c r="J53" i="1" s="1"/>
  <c r="E54" i="49"/>
  <c r="J54" i="1" s="1"/>
  <c r="E55" i="49"/>
  <c r="J55" i="1" s="1"/>
  <c r="E56" i="49"/>
  <c r="J56" i="1" s="1"/>
  <c r="E57" i="49"/>
  <c r="J57" i="1" s="1"/>
  <c r="E58" i="49"/>
  <c r="J58" i="1" s="1"/>
  <c r="E59" i="49"/>
  <c r="J59" i="1" s="1"/>
  <c r="E60" i="49"/>
  <c r="J60" i="1" s="1"/>
  <c r="E61" i="49"/>
  <c r="J61" i="1" s="1"/>
  <c r="E62" i="49"/>
  <c r="J62" i="1" s="1"/>
  <c r="E63" i="49"/>
  <c r="J63" i="1" s="1"/>
  <c r="E64" i="49"/>
  <c r="J64" i="1" s="1"/>
  <c r="E65" i="49"/>
  <c r="J65" i="1" s="1"/>
  <c r="E66" i="49"/>
  <c r="J66" i="1" s="1"/>
  <c r="E67" i="49"/>
  <c r="J67" i="1" s="1"/>
  <c r="E68" i="49"/>
  <c r="J68" i="1" s="1"/>
  <c r="E69" i="49"/>
  <c r="J69" i="1" s="1"/>
  <c r="E70" i="49"/>
  <c r="J70" i="1" s="1"/>
  <c r="E71" i="49"/>
  <c r="J71" i="1" s="1"/>
  <c r="E72" i="49"/>
  <c r="J72" i="1" s="1"/>
  <c r="E73" i="49"/>
  <c r="J73" i="1" s="1"/>
  <c r="E74" i="49"/>
  <c r="J74" i="1" s="1"/>
  <c r="E2" i="49"/>
  <c r="J2" i="1" s="1"/>
  <c r="AR77" l="1"/>
  <c r="AR78"/>
  <c r="E236" i="49"/>
  <c r="J237" i="1" s="1"/>
  <c r="L210"/>
  <c r="L209"/>
  <c r="L207"/>
  <c r="L205"/>
  <c r="E235" i="49"/>
  <c r="J236" i="1" s="1"/>
  <c r="E196" i="49"/>
  <c r="J197" i="1" s="1"/>
  <c r="AE3"/>
  <c r="AE4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2"/>
  <c r="AE243" l="1"/>
  <c r="C236" i="36"/>
  <c r="AE237" i="1" s="1"/>
  <c r="C235" i="36"/>
  <c r="AE236" i="1" s="1"/>
  <c r="E73" i="42" l="1"/>
  <c r="E74"/>
  <c r="E73" i="11"/>
  <c r="E74"/>
  <c r="AJ3" i="1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2"/>
  <c r="AI2"/>
  <c r="E196" i="11" l="1"/>
  <c r="AL197" i="1" s="1"/>
  <c r="E235" i="11"/>
  <c r="AL236" i="1" s="1"/>
  <c r="E235" i="42"/>
  <c r="AM236" i="1" s="1"/>
  <c r="E196" i="42"/>
  <c r="AM197" i="1" s="1"/>
  <c r="AP236" l="1"/>
  <c r="AQ238" s="1"/>
  <c r="AP197"/>
  <c r="E73" i="34"/>
  <c r="E74"/>
  <c r="C224" l="1"/>
  <c r="C200"/>
  <c r="C235"/>
  <c r="AQ198" i="1"/>
  <c r="AQ203"/>
  <c r="AQ211"/>
  <c r="AQ208"/>
  <c r="AQ201"/>
  <c r="AQ212"/>
  <c r="AQ209"/>
  <c r="AQ206"/>
  <c r="AQ202"/>
  <c r="AQ204"/>
  <c r="AQ199"/>
  <c r="AQ210"/>
  <c r="AQ207"/>
  <c r="AQ205"/>
  <c r="AQ200"/>
  <c r="AC225"/>
  <c r="AQ197"/>
  <c r="AQ236"/>
  <c r="AQ239"/>
  <c r="AQ240"/>
  <c r="AQ237"/>
  <c r="E73" i="26" l="1"/>
  <c r="E74"/>
  <c r="E73" i="27"/>
  <c r="E74"/>
  <c r="E73" i="24"/>
  <c r="F73"/>
  <c r="E74"/>
  <c r="F74"/>
  <c r="F3"/>
  <c r="F4"/>
  <c r="F5"/>
  <c r="F6"/>
  <c r="F7"/>
  <c r="F8"/>
  <c r="W8" i="1" s="1"/>
  <c r="F9" i="24"/>
  <c r="F10"/>
  <c r="F11"/>
  <c r="F12"/>
  <c r="F13"/>
  <c r="F14"/>
  <c r="F15"/>
  <c r="F16"/>
  <c r="W16" i="1" s="1"/>
  <c r="F17" i="24"/>
  <c r="F18"/>
  <c r="F19"/>
  <c r="F20"/>
  <c r="W20" i="1" s="1"/>
  <c r="F21" i="24"/>
  <c r="W21" i="1" s="1"/>
  <c r="F22" i="24"/>
  <c r="F23"/>
  <c r="F24"/>
  <c r="F25"/>
  <c r="F26"/>
  <c r="F27"/>
  <c r="W27" i="1" s="1"/>
  <c r="F28" i="24"/>
  <c r="W28" i="1" s="1"/>
  <c r="F29" i="24"/>
  <c r="F30"/>
  <c r="W30" i="1" s="1"/>
  <c r="F31" i="24"/>
  <c r="W31" i="1" s="1"/>
  <c r="F32" i="24"/>
  <c r="W32" i="1" s="1"/>
  <c r="F33" i="24"/>
  <c r="W33" i="1" s="1"/>
  <c r="F34" i="24"/>
  <c r="W34" i="1" s="1"/>
  <c r="F35" i="24"/>
  <c r="F36"/>
  <c r="F37"/>
  <c r="F38"/>
  <c r="W38" i="1" s="1"/>
  <c r="F39" i="24"/>
  <c r="W39" i="1" s="1"/>
  <c r="F40" i="24"/>
  <c r="W40" i="1" s="1"/>
  <c r="F41" i="24"/>
  <c r="W41" i="1" s="1"/>
  <c r="F42" i="24"/>
  <c r="F43"/>
  <c r="W43" i="1" s="1"/>
  <c r="F44" i="24"/>
  <c r="F45"/>
  <c r="F46"/>
  <c r="F47"/>
  <c r="F48"/>
  <c r="W48" i="1" s="1"/>
  <c r="F49" i="24"/>
  <c r="W49" i="1" s="1"/>
  <c r="F50" i="24"/>
  <c r="F51"/>
  <c r="F52"/>
  <c r="W52" i="1" s="1"/>
  <c r="F53" i="24"/>
  <c r="F54"/>
  <c r="F55"/>
  <c r="F56"/>
  <c r="W56" i="1" s="1"/>
  <c r="F57" i="24"/>
  <c r="F58"/>
  <c r="W58" i="1" s="1"/>
  <c r="F59" i="24"/>
  <c r="W59" i="1" s="1"/>
  <c r="F60" i="24"/>
  <c r="W60" i="1" s="1"/>
  <c r="F61" i="24"/>
  <c r="F62"/>
  <c r="W62" i="1" s="1"/>
  <c r="F63" i="24"/>
  <c r="F64"/>
  <c r="F65"/>
  <c r="F66"/>
  <c r="W66" i="1" s="1"/>
  <c r="F67" i="24"/>
  <c r="F68"/>
  <c r="F69"/>
  <c r="F70"/>
  <c r="W70" i="1" s="1"/>
  <c r="F71" i="24"/>
  <c r="W71" i="1" s="1"/>
  <c r="F72" i="24"/>
  <c r="F2"/>
  <c r="E73" i="22"/>
  <c r="E74"/>
  <c r="W15" i="1" l="1"/>
  <c r="T225"/>
  <c r="W23"/>
  <c r="W50"/>
  <c r="W63"/>
  <c r="W29"/>
  <c r="W25"/>
  <c r="W11"/>
  <c r="W6"/>
  <c r="W4"/>
  <c r="W2"/>
  <c r="W46"/>
  <c r="W26"/>
  <c r="W18"/>
  <c r="W74"/>
  <c r="W7"/>
  <c r="W64"/>
  <c r="W68"/>
  <c r="W13"/>
  <c r="W42"/>
  <c r="W67"/>
  <c r="W45"/>
  <c r="W3"/>
  <c r="W51"/>
  <c r="W61"/>
  <c r="W22"/>
  <c r="W44"/>
  <c r="W54"/>
  <c r="W65"/>
  <c r="W53"/>
  <c r="W5"/>
  <c r="W35"/>
  <c r="W55"/>
  <c r="W9"/>
  <c r="W57"/>
  <c r="W36"/>
  <c r="W73"/>
  <c r="W19"/>
  <c r="W47"/>
  <c r="W37"/>
  <c r="W72"/>
  <c r="W17"/>
  <c r="W24"/>
  <c r="W69"/>
  <c r="W10"/>
  <c r="W12"/>
  <c r="W14"/>
  <c r="F235" i="24"/>
  <c r="F196"/>
  <c r="E196"/>
  <c r="V197" i="1" s="1"/>
  <c r="E235" i="24"/>
  <c r="V236" i="1" s="1"/>
  <c r="E236" i="24"/>
  <c r="V237" i="1" s="1"/>
  <c r="F236" i="24"/>
  <c r="E73" i="6"/>
  <c r="E74"/>
  <c r="E73" i="3"/>
  <c r="E74"/>
  <c r="E73" i="2"/>
  <c r="Q225" i="1" s="1"/>
  <c r="E74" i="2"/>
  <c r="S225" i="1" l="1"/>
  <c r="R225"/>
  <c r="D73" i="5"/>
  <c r="D224" s="1"/>
  <c r="D74"/>
  <c r="E224" l="1"/>
  <c r="P225" i="1" s="1"/>
  <c r="E74" i="5"/>
  <c r="P74" i="1" s="1"/>
  <c r="E73" i="5"/>
  <c r="P73" i="1" s="1"/>
  <c r="E73" i="16"/>
  <c r="E74"/>
  <c r="AG225" i="1" l="1"/>
  <c r="AR225" s="1"/>
  <c r="E73" i="43"/>
  <c r="E74"/>
  <c r="E3" i="12"/>
  <c r="G3" i="1" s="1"/>
  <c r="E4" i="12"/>
  <c r="G4" i="1" s="1"/>
  <c r="E5" i="12"/>
  <c r="G5" i="1" s="1"/>
  <c r="E6" i="12"/>
  <c r="G6" i="1" s="1"/>
  <c r="E7" i="12"/>
  <c r="G7" i="1" s="1"/>
  <c r="E8" i="12"/>
  <c r="G8" i="1" s="1"/>
  <c r="E9" i="12"/>
  <c r="G9" i="1" s="1"/>
  <c r="E10" i="12"/>
  <c r="G10" i="1" s="1"/>
  <c r="E11" i="12"/>
  <c r="G11" i="1" s="1"/>
  <c r="E12" i="12"/>
  <c r="G12" i="1" s="1"/>
  <c r="E13" i="12"/>
  <c r="G13" i="1" s="1"/>
  <c r="E14" i="12"/>
  <c r="G14" i="1" s="1"/>
  <c r="E15" i="12"/>
  <c r="G15" i="1" s="1"/>
  <c r="E16" i="12"/>
  <c r="G16" i="1" s="1"/>
  <c r="E17" i="12"/>
  <c r="G17" i="1" s="1"/>
  <c r="E18" i="12"/>
  <c r="G18" i="1" s="1"/>
  <c r="E19" i="12"/>
  <c r="G19" i="1" s="1"/>
  <c r="E20" i="12"/>
  <c r="G20" i="1" s="1"/>
  <c r="E21" i="12"/>
  <c r="G21" i="1" s="1"/>
  <c r="E22" i="12"/>
  <c r="G22" i="1" s="1"/>
  <c r="E23" i="12"/>
  <c r="G23" i="1" s="1"/>
  <c r="E24" i="12"/>
  <c r="G24" i="1" s="1"/>
  <c r="E25" i="12"/>
  <c r="G25" i="1" s="1"/>
  <c r="E26" i="12"/>
  <c r="G26" i="1" s="1"/>
  <c r="E27" i="12"/>
  <c r="G27" i="1" s="1"/>
  <c r="E28" i="12"/>
  <c r="G28" i="1" s="1"/>
  <c r="E29" i="12"/>
  <c r="G29" i="1" s="1"/>
  <c r="E30" i="12"/>
  <c r="G30" i="1" s="1"/>
  <c r="E31" i="12"/>
  <c r="G31" i="1" s="1"/>
  <c r="E32" i="12"/>
  <c r="G32" i="1" s="1"/>
  <c r="E33" i="12"/>
  <c r="G33" i="1" s="1"/>
  <c r="E34" i="12"/>
  <c r="G34" i="1" s="1"/>
  <c r="E35" i="12"/>
  <c r="G35" i="1" s="1"/>
  <c r="E36" i="12"/>
  <c r="G36" i="1" s="1"/>
  <c r="E37" i="12"/>
  <c r="G37" i="1" s="1"/>
  <c r="E38" i="12"/>
  <c r="G38" i="1" s="1"/>
  <c r="E39" i="12"/>
  <c r="G39" i="1" s="1"/>
  <c r="E40" i="12"/>
  <c r="G40" i="1" s="1"/>
  <c r="E41" i="12"/>
  <c r="G41" i="1" s="1"/>
  <c r="E42" i="12"/>
  <c r="G42" i="1" s="1"/>
  <c r="E43" i="12"/>
  <c r="G43" i="1" s="1"/>
  <c r="E44" i="12"/>
  <c r="G44" i="1" s="1"/>
  <c r="E45" i="12"/>
  <c r="G45" i="1" s="1"/>
  <c r="E46" i="12"/>
  <c r="G46" i="1" s="1"/>
  <c r="E47" i="12"/>
  <c r="G47" i="1" s="1"/>
  <c r="E48" i="12"/>
  <c r="G48" i="1" s="1"/>
  <c r="E49" i="12"/>
  <c r="G49" i="1" s="1"/>
  <c r="E50" i="12"/>
  <c r="G50" i="1" s="1"/>
  <c r="E51" i="12"/>
  <c r="G51" i="1" s="1"/>
  <c r="E52" i="12"/>
  <c r="G52" i="1" s="1"/>
  <c r="E53" i="12"/>
  <c r="G53" i="1" s="1"/>
  <c r="E54" i="12"/>
  <c r="G54" i="1" s="1"/>
  <c r="E55" i="12"/>
  <c r="G55" i="1" s="1"/>
  <c r="E56" i="12"/>
  <c r="G56" i="1" s="1"/>
  <c r="E57" i="12"/>
  <c r="G57" i="1" s="1"/>
  <c r="E58" i="12"/>
  <c r="G58" i="1" s="1"/>
  <c r="E59" i="12"/>
  <c r="G59" i="1" s="1"/>
  <c r="E60" i="12"/>
  <c r="G60" i="1" s="1"/>
  <c r="E61" i="12"/>
  <c r="G61" i="1" s="1"/>
  <c r="E62" i="12"/>
  <c r="G62" i="1" s="1"/>
  <c r="E63" i="12"/>
  <c r="G63" i="1" s="1"/>
  <c r="E64" i="12"/>
  <c r="G64" i="1" s="1"/>
  <c r="E65" i="12"/>
  <c r="G65" i="1" s="1"/>
  <c r="E66" i="12"/>
  <c r="G66" i="1" s="1"/>
  <c r="E67" i="12"/>
  <c r="G67" i="1" s="1"/>
  <c r="E68" i="12"/>
  <c r="G68" i="1" s="1"/>
  <c r="E69" i="12"/>
  <c r="G69" i="1" s="1"/>
  <c r="E70" i="12"/>
  <c r="G70" i="1" s="1"/>
  <c r="E71" i="12"/>
  <c r="G71" i="1" s="1"/>
  <c r="E72" i="12"/>
  <c r="G72" i="1" s="1"/>
  <c r="E73" i="12"/>
  <c r="G73" i="1" s="1"/>
  <c r="E74" i="12"/>
  <c r="G74" i="1" s="1"/>
  <c r="F237" l="1"/>
  <c r="L237" s="1"/>
  <c r="E196" i="10"/>
  <c r="F236" i="1"/>
  <c r="AO72"/>
  <c r="AO73"/>
  <c r="AO74"/>
  <c r="AN72"/>
  <c r="AN73"/>
  <c r="AN74"/>
  <c r="AM73"/>
  <c r="AM74"/>
  <c r="AL73"/>
  <c r="AL74"/>
  <c r="AF73"/>
  <c r="AF74"/>
  <c r="AC73"/>
  <c r="AC74"/>
  <c r="AA73"/>
  <c r="AA74"/>
  <c r="Y73"/>
  <c r="Y74"/>
  <c r="X73"/>
  <c r="X74"/>
  <c r="V73"/>
  <c r="V74"/>
  <c r="U73"/>
  <c r="U74"/>
  <c r="T73"/>
  <c r="T74"/>
  <c r="S73"/>
  <c r="S74"/>
  <c r="R73"/>
  <c r="R74"/>
  <c r="Q73"/>
  <c r="Q74"/>
  <c r="O73"/>
  <c r="O74"/>
  <c r="N73"/>
  <c r="N74"/>
  <c r="F197" l="1"/>
  <c r="L197" s="1"/>
  <c r="L236"/>
  <c r="AP73"/>
  <c r="AP74"/>
  <c r="AG73"/>
  <c r="AG74"/>
  <c r="K73"/>
  <c r="K74"/>
  <c r="I73"/>
  <c r="I74"/>
  <c r="M239" l="1"/>
  <c r="M238"/>
  <c r="M198"/>
  <c r="M203"/>
  <c r="M211"/>
  <c r="M212"/>
  <c r="M200"/>
  <c r="M199"/>
  <c r="M206"/>
  <c r="M204"/>
  <c r="M207"/>
  <c r="M210"/>
  <c r="M205"/>
  <c r="M209"/>
  <c r="M202"/>
  <c r="M208"/>
  <c r="M201"/>
  <c r="M197"/>
  <c r="M237"/>
  <c r="M240"/>
  <c r="M236"/>
  <c r="E73" i="10"/>
  <c r="F73" i="1" s="1"/>
  <c r="L73" s="1"/>
  <c r="E74" i="10"/>
  <c r="F74" i="1" s="1"/>
  <c r="L74" s="1"/>
  <c r="AR73" l="1"/>
  <c r="AR74"/>
  <c r="AO3"/>
  <c r="AO4"/>
  <c r="AO5"/>
  <c r="AO6"/>
  <c r="AO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63"/>
  <c r="AO64"/>
  <c r="AO65"/>
  <c r="AO66"/>
  <c r="AO67"/>
  <c r="AO68"/>
  <c r="AO69"/>
  <c r="AO70"/>
  <c r="AO71"/>
  <c r="AO2"/>
  <c r="AN3"/>
  <c r="AN4"/>
  <c r="AN5"/>
  <c r="AN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2"/>
  <c r="E3" i="11" l="1"/>
  <c r="AL3" i="1" s="1"/>
  <c r="E4" i="11"/>
  <c r="AL4" i="1" s="1"/>
  <c r="E5" i="11"/>
  <c r="AL5" i="1" s="1"/>
  <c r="E6" i="11"/>
  <c r="AL6" i="1" s="1"/>
  <c r="E7" i="11"/>
  <c r="AL7" i="1" s="1"/>
  <c r="E8" i="11"/>
  <c r="AL8" i="1" s="1"/>
  <c r="E9" i="11"/>
  <c r="AL9" i="1" s="1"/>
  <c r="E10" i="11"/>
  <c r="AL10" i="1" s="1"/>
  <c r="E11" i="11"/>
  <c r="AL11" i="1" s="1"/>
  <c r="E12" i="11"/>
  <c r="AL12" i="1" s="1"/>
  <c r="E13" i="11"/>
  <c r="AL13" i="1" s="1"/>
  <c r="E14" i="11"/>
  <c r="AL14" i="1" s="1"/>
  <c r="E15" i="11"/>
  <c r="AL15" i="1" s="1"/>
  <c r="E16" i="11"/>
  <c r="AL16" i="1" s="1"/>
  <c r="E17" i="11"/>
  <c r="AL17" i="1" s="1"/>
  <c r="E18" i="11"/>
  <c r="AL18" i="1" s="1"/>
  <c r="E19" i="11"/>
  <c r="AL19" i="1" s="1"/>
  <c r="E20" i="11"/>
  <c r="AL20" i="1" s="1"/>
  <c r="E21" i="11"/>
  <c r="AL21" i="1" s="1"/>
  <c r="E22" i="11"/>
  <c r="AL22" i="1" s="1"/>
  <c r="E23" i="11"/>
  <c r="AL23" i="1" s="1"/>
  <c r="E24" i="11"/>
  <c r="AL24" i="1" s="1"/>
  <c r="E25" i="11"/>
  <c r="AL25" i="1" s="1"/>
  <c r="E26" i="11"/>
  <c r="AL26" i="1" s="1"/>
  <c r="E27" i="11"/>
  <c r="AL27" i="1" s="1"/>
  <c r="E28" i="11"/>
  <c r="AL28" i="1" s="1"/>
  <c r="E29" i="11"/>
  <c r="AL29" i="1" s="1"/>
  <c r="E30" i="11"/>
  <c r="AL30" i="1" s="1"/>
  <c r="E31" i="11"/>
  <c r="AL31" i="1" s="1"/>
  <c r="E32" i="11"/>
  <c r="AL32" i="1" s="1"/>
  <c r="E33" i="11"/>
  <c r="AL33" i="1" s="1"/>
  <c r="E34" i="11"/>
  <c r="AL34" i="1" s="1"/>
  <c r="E35" i="11"/>
  <c r="AL35" i="1" s="1"/>
  <c r="E36" i="11"/>
  <c r="AL36" i="1" s="1"/>
  <c r="E37" i="11"/>
  <c r="AL37" i="1" s="1"/>
  <c r="E38" i="11"/>
  <c r="AL38" i="1" s="1"/>
  <c r="E39" i="11"/>
  <c r="AL39" i="1" s="1"/>
  <c r="E40" i="11"/>
  <c r="AL40" i="1" s="1"/>
  <c r="E41" i="11"/>
  <c r="AL41" i="1" s="1"/>
  <c r="E42" i="11"/>
  <c r="AL42" i="1" s="1"/>
  <c r="E43" i="11"/>
  <c r="AL43" i="1" s="1"/>
  <c r="E44" i="11"/>
  <c r="AL44" i="1" s="1"/>
  <c r="E45" i="11"/>
  <c r="AL45" i="1" s="1"/>
  <c r="E46" i="11"/>
  <c r="AL46" i="1" s="1"/>
  <c r="E47" i="11"/>
  <c r="AL47" i="1" s="1"/>
  <c r="E48" i="11"/>
  <c r="AL48" i="1" s="1"/>
  <c r="E49" i="11"/>
  <c r="AL49" i="1" s="1"/>
  <c r="E50" i="11"/>
  <c r="AL50" i="1" s="1"/>
  <c r="E51" i="11"/>
  <c r="AL51" i="1" s="1"/>
  <c r="E52" i="11"/>
  <c r="AL52" i="1" s="1"/>
  <c r="E53" i="11"/>
  <c r="AL53" i="1" s="1"/>
  <c r="E54" i="11"/>
  <c r="AL54" i="1" s="1"/>
  <c r="E55" i="11"/>
  <c r="AL55" i="1" s="1"/>
  <c r="E56" i="11"/>
  <c r="AL56" i="1" s="1"/>
  <c r="E57" i="11"/>
  <c r="AL57" i="1" s="1"/>
  <c r="E58" i="11"/>
  <c r="AL58" i="1" s="1"/>
  <c r="E59" i="11"/>
  <c r="AL59" i="1" s="1"/>
  <c r="E60" i="11"/>
  <c r="AL60" i="1" s="1"/>
  <c r="E61" i="11"/>
  <c r="AL61" i="1" s="1"/>
  <c r="E62" i="11"/>
  <c r="AL62" i="1" s="1"/>
  <c r="E63" i="11"/>
  <c r="AL63" i="1" s="1"/>
  <c r="E64" i="11"/>
  <c r="AL64" i="1" s="1"/>
  <c r="E65" i="11"/>
  <c r="AL65" i="1" s="1"/>
  <c r="E66" i="11"/>
  <c r="AL66" i="1" s="1"/>
  <c r="E67" i="11"/>
  <c r="AL67" i="1" s="1"/>
  <c r="E68" i="11"/>
  <c r="AL68" i="1" s="1"/>
  <c r="E69" i="11"/>
  <c r="AL69" i="1" s="1"/>
  <c r="E70" i="11"/>
  <c r="AL70" i="1" s="1"/>
  <c r="E71" i="11"/>
  <c r="AL71" i="1" s="1"/>
  <c r="E72" i="11"/>
  <c r="AL72" i="1" s="1"/>
  <c r="E2" i="11"/>
  <c r="AL2" i="1" s="1"/>
  <c r="AF3" l="1"/>
  <c r="AF4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2"/>
  <c r="E3" i="16" l="1"/>
  <c r="N3" i="1" s="1"/>
  <c r="E4" i="16"/>
  <c r="N4" i="1" s="1"/>
  <c r="E5" i="16"/>
  <c r="N5" i="1" s="1"/>
  <c r="E6" i="16"/>
  <c r="N6" i="1" s="1"/>
  <c r="E7" i="16"/>
  <c r="N7" i="1" s="1"/>
  <c r="E8" i="16"/>
  <c r="N8" i="1" s="1"/>
  <c r="E9" i="16"/>
  <c r="N9" i="1" s="1"/>
  <c r="E10" i="16"/>
  <c r="N10" i="1" s="1"/>
  <c r="E11" i="16"/>
  <c r="N11" i="1" s="1"/>
  <c r="E12" i="16"/>
  <c r="N12" i="1" s="1"/>
  <c r="E13" i="16"/>
  <c r="N13" i="1" s="1"/>
  <c r="E14" i="16"/>
  <c r="N14" i="1" s="1"/>
  <c r="E15" i="16"/>
  <c r="N15" i="1" s="1"/>
  <c r="E16" i="16"/>
  <c r="N16" i="1" s="1"/>
  <c r="E17" i="16"/>
  <c r="N17" i="1" s="1"/>
  <c r="E18" i="16"/>
  <c r="N18" i="1" s="1"/>
  <c r="E19" i="16"/>
  <c r="N19" i="1" s="1"/>
  <c r="E20" i="16"/>
  <c r="N20" i="1" s="1"/>
  <c r="E21" i="16"/>
  <c r="N21" i="1" s="1"/>
  <c r="E22" i="16"/>
  <c r="N22" i="1" s="1"/>
  <c r="E23" i="16"/>
  <c r="N23" i="1" s="1"/>
  <c r="E24" i="16"/>
  <c r="N24" i="1" s="1"/>
  <c r="E25" i="16"/>
  <c r="N25" i="1" s="1"/>
  <c r="E26" i="16"/>
  <c r="N26" i="1" s="1"/>
  <c r="E27" i="16"/>
  <c r="N27" i="1" s="1"/>
  <c r="E28" i="16"/>
  <c r="N28" i="1" s="1"/>
  <c r="E29" i="16"/>
  <c r="N29" i="1" s="1"/>
  <c r="E30" i="16"/>
  <c r="N30" i="1" s="1"/>
  <c r="E31" i="16"/>
  <c r="N31" i="1" s="1"/>
  <c r="E32" i="16"/>
  <c r="N32" i="1" s="1"/>
  <c r="E33" i="16"/>
  <c r="N33" i="1" s="1"/>
  <c r="E34" i="16"/>
  <c r="N34" i="1" s="1"/>
  <c r="E35" i="16"/>
  <c r="N35" i="1" s="1"/>
  <c r="E36" i="16"/>
  <c r="N36" i="1" s="1"/>
  <c r="E37" i="16"/>
  <c r="N37" i="1" s="1"/>
  <c r="E38" i="16"/>
  <c r="N38" i="1" s="1"/>
  <c r="E39" i="16"/>
  <c r="N39" i="1" s="1"/>
  <c r="E40" i="16"/>
  <c r="N40" i="1" s="1"/>
  <c r="E41" i="16"/>
  <c r="N41" i="1" s="1"/>
  <c r="E42" i="16"/>
  <c r="N42" i="1" s="1"/>
  <c r="E43" i="16"/>
  <c r="N43" i="1" s="1"/>
  <c r="E44" i="16"/>
  <c r="N44" i="1" s="1"/>
  <c r="E45" i="16"/>
  <c r="N45" i="1" s="1"/>
  <c r="E46" i="16"/>
  <c r="N46" i="1" s="1"/>
  <c r="E47" i="16"/>
  <c r="N47" i="1" s="1"/>
  <c r="E48" i="16"/>
  <c r="N48" i="1" s="1"/>
  <c r="E49" i="16"/>
  <c r="N49" i="1" s="1"/>
  <c r="E50" i="16"/>
  <c r="N50" i="1" s="1"/>
  <c r="E51" i="16"/>
  <c r="N51" i="1" s="1"/>
  <c r="E52" i="16"/>
  <c r="N52" i="1" s="1"/>
  <c r="E53" i="16"/>
  <c r="N53" i="1" s="1"/>
  <c r="E54" i="16"/>
  <c r="N54" i="1" s="1"/>
  <c r="E55" i="16"/>
  <c r="N55" i="1" s="1"/>
  <c r="E56" i="16"/>
  <c r="N56" i="1" s="1"/>
  <c r="E57" i="16"/>
  <c r="N57" i="1" s="1"/>
  <c r="E58" i="16"/>
  <c r="N58" i="1" s="1"/>
  <c r="E59" i="16"/>
  <c r="N59" i="1" s="1"/>
  <c r="E60" i="16"/>
  <c r="N60" i="1" s="1"/>
  <c r="E61" i="16"/>
  <c r="N61" i="1" s="1"/>
  <c r="E62" i="16"/>
  <c r="N62" i="1" s="1"/>
  <c r="E63" i="16"/>
  <c r="N63" i="1" s="1"/>
  <c r="E64" i="16"/>
  <c r="N64" i="1" s="1"/>
  <c r="E65" i="16"/>
  <c r="N65" i="1" s="1"/>
  <c r="E66" i="16"/>
  <c r="N66" i="1" s="1"/>
  <c r="E67" i="16"/>
  <c r="N67" i="1" s="1"/>
  <c r="E68" i="16"/>
  <c r="N68" i="1" s="1"/>
  <c r="E69" i="16"/>
  <c r="N69" i="1" s="1"/>
  <c r="E70" i="16"/>
  <c r="N70" i="1" s="1"/>
  <c r="E71" i="16"/>
  <c r="N71" i="1" s="1"/>
  <c r="E72" i="16"/>
  <c r="N72" i="1" s="1"/>
  <c r="E2" i="16"/>
  <c r="N2" i="1" s="1"/>
  <c r="AA54" l="1"/>
  <c r="AA72"/>
  <c r="AA71"/>
  <c r="AA70"/>
  <c r="AA69"/>
  <c r="AA68"/>
  <c r="AA67"/>
  <c r="AA66"/>
  <c r="AA65"/>
  <c r="AA64"/>
  <c r="O33" i="45"/>
  <c r="O35" s="1"/>
  <c r="S33"/>
  <c r="S35" s="1"/>
  <c r="R33"/>
  <c r="R35" s="1"/>
  <c r="Q33"/>
  <c r="Q35" s="1"/>
  <c r="P33"/>
  <c r="P35" s="1"/>
  <c r="N33"/>
  <c r="N35" s="1"/>
  <c r="M33"/>
  <c r="M35" s="1"/>
  <c r="L33"/>
  <c r="L35" s="1"/>
  <c r="K33"/>
  <c r="K35" s="1"/>
  <c r="J33"/>
  <c r="J35" s="1"/>
  <c r="I33"/>
  <c r="I35" s="1"/>
  <c r="H33"/>
  <c r="H35" s="1"/>
  <c r="G33"/>
  <c r="G35" s="1"/>
  <c r="F33"/>
  <c r="F35" s="1"/>
  <c r="E33"/>
  <c r="E35" s="1"/>
  <c r="D33"/>
  <c r="D35" s="1"/>
  <c r="K72" i="1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E3" i="43"/>
  <c r="I3" i="1" s="1"/>
  <c r="E4" i="43"/>
  <c r="I4" i="1" s="1"/>
  <c r="E5" i="43"/>
  <c r="I5" i="1" s="1"/>
  <c r="E6" i="43"/>
  <c r="I6" i="1" s="1"/>
  <c r="E7" i="43"/>
  <c r="I7" i="1" s="1"/>
  <c r="E8" i="43"/>
  <c r="I8" i="1" s="1"/>
  <c r="E9" i="43"/>
  <c r="I9" i="1" s="1"/>
  <c r="E10" i="43"/>
  <c r="I10" i="1" s="1"/>
  <c r="E11" i="43"/>
  <c r="I11" i="1" s="1"/>
  <c r="E12" i="43"/>
  <c r="I12" i="1" s="1"/>
  <c r="E13" i="43"/>
  <c r="I13" i="1" s="1"/>
  <c r="E14" i="43"/>
  <c r="I14" i="1" s="1"/>
  <c r="E15" i="43"/>
  <c r="I15" i="1" s="1"/>
  <c r="E16" i="43"/>
  <c r="I16" i="1" s="1"/>
  <c r="E17" i="43"/>
  <c r="I17" i="1" s="1"/>
  <c r="E18" i="43"/>
  <c r="I18" i="1" s="1"/>
  <c r="E19" i="43"/>
  <c r="I19" i="1" s="1"/>
  <c r="E20" i="43"/>
  <c r="I20" i="1" s="1"/>
  <c r="E21" i="43"/>
  <c r="I21" i="1" s="1"/>
  <c r="E22" i="43"/>
  <c r="I22" i="1" s="1"/>
  <c r="E23" i="43"/>
  <c r="I23" i="1" s="1"/>
  <c r="E24" i="43"/>
  <c r="I24" i="1" s="1"/>
  <c r="E25" i="43"/>
  <c r="I25" i="1" s="1"/>
  <c r="E26" i="43"/>
  <c r="I26" i="1" s="1"/>
  <c r="E27" i="43"/>
  <c r="I27" i="1" s="1"/>
  <c r="E28" i="43"/>
  <c r="I28" i="1" s="1"/>
  <c r="E29" i="43"/>
  <c r="I29" i="1" s="1"/>
  <c r="E30" i="43"/>
  <c r="I30" i="1" s="1"/>
  <c r="E31" i="43"/>
  <c r="I31" i="1" s="1"/>
  <c r="E32" i="43"/>
  <c r="I32" i="1" s="1"/>
  <c r="E33" i="43"/>
  <c r="I33" i="1" s="1"/>
  <c r="E34" i="43"/>
  <c r="I34" i="1" s="1"/>
  <c r="E35" i="43"/>
  <c r="I35" i="1" s="1"/>
  <c r="E36" i="43"/>
  <c r="I36" i="1" s="1"/>
  <c r="E37" i="43"/>
  <c r="I37" i="1" s="1"/>
  <c r="E38" i="43"/>
  <c r="I38" i="1" s="1"/>
  <c r="E39" i="43"/>
  <c r="I39" i="1" s="1"/>
  <c r="E40" i="43"/>
  <c r="I40" i="1" s="1"/>
  <c r="E41" i="43"/>
  <c r="I41" i="1" s="1"/>
  <c r="E42" i="43"/>
  <c r="I42" i="1" s="1"/>
  <c r="E43" i="43"/>
  <c r="I43" i="1" s="1"/>
  <c r="E44" i="43"/>
  <c r="I44" i="1" s="1"/>
  <c r="E45" i="43"/>
  <c r="I45" i="1" s="1"/>
  <c r="E46" i="43"/>
  <c r="I46" i="1" s="1"/>
  <c r="E47" i="43"/>
  <c r="I47" i="1" s="1"/>
  <c r="E48" i="43"/>
  <c r="I48" i="1" s="1"/>
  <c r="E49" i="43"/>
  <c r="I49" i="1" s="1"/>
  <c r="E50" i="43"/>
  <c r="I50" i="1" s="1"/>
  <c r="E51" i="43"/>
  <c r="I51" i="1" s="1"/>
  <c r="E52" i="43"/>
  <c r="I52" i="1" s="1"/>
  <c r="E53" i="43"/>
  <c r="I53" i="1" s="1"/>
  <c r="E54" i="43"/>
  <c r="I54" i="1" s="1"/>
  <c r="E55" i="43"/>
  <c r="I55" i="1" s="1"/>
  <c r="E56" i="43"/>
  <c r="I56" i="1" s="1"/>
  <c r="E57" i="43"/>
  <c r="I57" i="1" s="1"/>
  <c r="E58" i="43"/>
  <c r="I58" i="1" s="1"/>
  <c r="E59" i="43"/>
  <c r="I59" i="1" s="1"/>
  <c r="E60" i="43"/>
  <c r="I60" i="1" s="1"/>
  <c r="E61" i="43"/>
  <c r="I61" i="1" s="1"/>
  <c r="E62" i="43"/>
  <c r="I62" i="1" s="1"/>
  <c r="E63" i="43"/>
  <c r="I63" i="1" s="1"/>
  <c r="E64" i="43"/>
  <c r="I64" i="1" s="1"/>
  <c r="E65" i="43"/>
  <c r="I65" i="1" s="1"/>
  <c r="E66" i="43"/>
  <c r="I66" i="1" s="1"/>
  <c r="E67" i="43"/>
  <c r="I67" i="1" s="1"/>
  <c r="E68" i="43"/>
  <c r="I68" i="1" s="1"/>
  <c r="E69" i="43"/>
  <c r="I69" i="1" s="1"/>
  <c r="E70" i="43"/>
  <c r="I70" i="1" s="1"/>
  <c r="E71" i="43"/>
  <c r="I71" i="1" s="1"/>
  <c r="E72" i="43"/>
  <c r="I72" i="1" s="1"/>
  <c r="E2" i="43"/>
  <c r="I2" i="1" s="1"/>
  <c r="AA3" l="1"/>
  <c r="AA5"/>
  <c r="AA9"/>
  <c r="AA11"/>
  <c r="AA13"/>
  <c r="AA15"/>
  <c r="AA17"/>
  <c r="AA19"/>
  <c r="AA21"/>
  <c r="AA23"/>
  <c r="AA25"/>
  <c r="AA27"/>
  <c r="AA29"/>
  <c r="AA31"/>
  <c r="AA33"/>
  <c r="AA35"/>
  <c r="AA37"/>
  <c r="S39" i="45"/>
  <c r="T39" s="1"/>
  <c r="S41"/>
  <c r="T41" s="1"/>
  <c r="S44"/>
  <c r="T44" s="1"/>
  <c r="AA46" i="1"/>
  <c r="AA48"/>
  <c r="AA51"/>
  <c r="AA53"/>
  <c r="AA56"/>
  <c r="AA59"/>
  <c r="AA62"/>
  <c r="AA63"/>
  <c r="AA7"/>
  <c r="AA41"/>
  <c r="AA39"/>
  <c r="AA2"/>
  <c r="AA4"/>
  <c r="AA6"/>
  <c r="AA8"/>
  <c r="AA10"/>
  <c r="AA12"/>
  <c r="AA14"/>
  <c r="AA16"/>
  <c r="AA18"/>
  <c r="AA20"/>
  <c r="AA22"/>
  <c r="AA24"/>
  <c r="AA26"/>
  <c r="AA28"/>
  <c r="AA30"/>
  <c r="AA32"/>
  <c r="AA34"/>
  <c r="AA36"/>
  <c r="AA47"/>
  <c r="AA49"/>
  <c r="AA50"/>
  <c r="AA52"/>
  <c r="AA55"/>
  <c r="AA57"/>
  <c r="AA58"/>
  <c r="AA60"/>
  <c r="AA61"/>
  <c r="AA44"/>
  <c r="E3" i="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2"/>
  <c r="E3" i="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Q218" i="1" s="1"/>
  <c r="E47" i="2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Q197" i="1" s="1"/>
  <c r="E69" i="2"/>
  <c r="E70"/>
  <c r="E71"/>
  <c r="E72"/>
  <c r="E2"/>
  <c r="Q204" i="1" s="1"/>
  <c r="E3" i="2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2"/>
  <c r="Q202" i="1" l="1"/>
  <c r="Q237"/>
  <c r="Q233"/>
  <c r="Q198"/>
  <c r="Q224"/>
  <c r="Q236"/>
  <c r="Q216"/>
  <c r="Q208"/>
  <c r="Q206"/>
  <c r="Q227"/>
  <c r="Q201"/>
  <c r="Q209"/>
  <c r="Q205"/>
  <c r="Q207"/>
  <c r="Q211"/>
  <c r="R227"/>
  <c r="R209"/>
  <c r="R205"/>
  <c r="R211"/>
  <c r="R204"/>
  <c r="R219"/>
  <c r="R237"/>
  <c r="R233"/>
  <c r="R202"/>
  <c r="R224"/>
  <c r="R236"/>
  <c r="R210"/>
  <c r="R239"/>
  <c r="R216"/>
  <c r="R240"/>
  <c r="R208"/>
  <c r="R212"/>
  <c r="Q212"/>
  <c r="Q240"/>
  <c r="Q210"/>
  <c r="Q239"/>
  <c r="Q219"/>
  <c r="T216"/>
  <c r="T204"/>
  <c r="T219"/>
  <c r="T237"/>
  <c r="T233"/>
  <c r="T202"/>
  <c r="T198"/>
  <c r="T224"/>
  <c r="T236"/>
  <c r="T210"/>
  <c r="T239"/>
  <c r="T227"/>
  <c r="T201"/>
  <c r="T240"/>
  <c r="T208"/>
  <c r="T212"/>
  <c r="T206"/>
  <c r="T209"/>
  <c r="T205"/>
  <c r="T207"/>
  <c r="T211"/>
  <c r="R201"/>
  <c r="R207"/>
  <c r="R198"/>
  <c r="R206"/>
  <c r="T197"/>
  <c r="R197"/>
  <c r="T218"/>
  <c r="R218"/>
  <c r="S45" i="45"/>
  <c r="T45" s="1"/>
  <c r="AA45" i="1"/>
  <c r="S42" i="45"/>
  <c r="T42" s="1"/>
  <c r="AA42" i="1"/>
  <c r="S38" i="45"/>
  <c r="T38" s="1"/>
  <c r="AA38" i="1"/>
  <c r="S43" i="45"/>
  <c r="T43" s="1"/>
  <c r="AA43" i="1"/>
  <c r="S40" i="45"/>
  <c r="T40" s="1"/>
  <c r="AA40" i="1"/>
  <c r="E72" i="34"/>
  <c r="E70"/>
  <c r="E68"/>
  <c r="E66"/>
  <c r="E64"/>
  <c r="E62"/>
  <c r="E60"/>
  <c r="E49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4"/>
  <c r="E45"/>
  <c r="E46"/>
  <c r="E47"/>
  <c r="E48"/>
  <c r="E50"/>
  <c r="E51"/>
  <c r="E52"/>
  <c r="E53"/>
  <c r="E54"/>
  <c r="E55"/>
  <c r="E56"/>
  <c r="E57"/>
  <c r="E58"/>
  <c r="E59"/>
  <c r="E61"/>
  <c r="E63"/>
  <c r="E65"/>
  <c r="E67"/>
  <c r="E69"/>
  <c r="E71"/>
  <c r="E2"/>
  <c r="C207" l="1"/>
  <c r="C238"/>
  <c r="AC239" i="1" s="1"/>
  <c r="C203" i="34"/>
  <c r="C239"/>
  <c r="C218"/>
  <c r="AC219" i="1" s="1"/>
  <c r="AC216"/>
  <c r="AC198"/>
  <c r="AC224"/>
  <c r="AC236"/>
  <c r="AC210"/>
  <c r="AC227"/>
  <c r="AC206"/>
  <c r="AC233"/>
  <c r="AC202"/>
  <c r="AC209"/>
  <c r="AC205"/>
  <c r="AC207"/>
  <c r="AC204"/>
  <c r="AC240"/>
  <c r="AC237"/>
  <c r="AC201"/>
  <c r="AC208"/>
  <c r="AC212"/>
  <c r="AC211"/>
  <c r="AC197"/>
  <c r="AC218"/>
  <c r="E72" i="27"/>
  <c r="Y72" i="1" s="1"/>
  <c r="E71" i="27"/>
  <c r="Y71" i="1" s="1"/>
  <c r="E70" i="27"/>
  <c r="Y70" i="1" s="1"/>
  <c r="E69" i="27"/>
  <c r="Y69" i="1" s="1"/>
  <c r="E68" i="27"/>
  <c r="Y68" i="1" s="1"/>
  <c r="E67" i="27"/>
  <c r="Y67" i="1" s="1"/>
  <c r="E66" i="27"/>
  <c r="Y66" i="1" s="1"/>
  <c r="E65" i="27"/>
  <c r="Y65" i="1" s="1"/>
  <c r="E64" i="27"/>
  <c r="Y64" i="1" s="1"/>
  <c r="E63" i="27"/>
  <c r="Y63" i="1" s="1"/>
  <c r="E62" i="27"/>
  <c r="Y62" i="1" s="1"/>
  <c r="E61" i="27"/>
  <c r="Y61" i="1" s="1"/>
  <c r="E60" i="27"/>
  <c r="Y60" i="1" s="1"/>
  <c r="E59" i="27"/>
  <c r="Y59" i="1" s="1"/>
  <c r="E58" i="27"/>
  <c r="Y58" i="1" s="1"/>
  <c r="E57" i="27"/>
  <c r="Y57" i="1" s="1"/>
  <c r="E56" i="27"/>
  <c r="Y56" i="1" s="1"/>
  <c r="E55" i="27"/>
  <c r="Y55" i="1" s="1"/>
  <c r="E54" i="27"/>
  <c r="Y54" i="1" s="1"/>
  <c r="E53" i="27"/>
  <c r="Y53" i="1" s="1"/>
  <c r="E52" i="27"/>
  <c r="Y52" i="1" s="1"/>
  <c r="E51" i="27"/>
  <c r="Y51" i="1" s="1"/>
  <c r="E50" i="27"/>
  <c r="Y50" i="1" s="1"/>
  <c r="E49" i="27"/>
  <c r="Y49" i="1" s="1"/>
  <c r="E48" i="27"/>
  <c r="Y48" i="1" s="1"/>
  <c r="E47" i="27"/>
  <c r="Y47" i="1" s="1"/>
  <c r="E46" i="27"/>
  <c r="Y46" i="1" s="1"/>
  <c r="E45" i="27"/>
  <c r="Y45" i="1" s="1"/>
  <c r="E44" i="27"/>
  <c r="Y44" i="1" s="1"/>
  <c r="E43" i="27"/>
  <c r="Y43" i="1" s="1"/>
  <c r="E42" i="27"/>
  <c r="Y42" i="1" s="1"/>
  <c r="E41" i="27"/>
  <c r="Y41" i="1" s="1"/>
  <c r="E40" i="27"/>
  <c r="Y40" i="1" s="1"/>
  <c r="E39" i="27"/>
  <c r="Y39" i="1" s="1"/>
  <c r="E38" i="27"/>
  <c r="Y38" i="1" s="1"/>
  <c r="E37" i="27"/>
  <c r="Y37" i="1" s="1"/>
  <c r="E36" i="27"/>
  <c r="Y36" i="1" s="1"/>
  <c r="E35" i="27"/>
  <c r="Y35" i="1" s="1"/>
  <c r="E34" i="27"/>
  <c r="Y34" i="1" s="1"/>
  <c r="E33" i="27"/>
  <c r="Y33" i="1" s="1"/>
  <c r="E32" i="27"/>
  <c r="Y32" i="1" s="1"/>
  <c r="E31" i="27"/>
  <c r="Y31" i="1" s="1"/>
  <c r="E30" i="27"/>
  <c r="Y30" i="1" s="1"/>
  <c r="E29" i="27"/>
  <c r="Y29" i="1" s="1"/>
  <c r="E28" i="27"/>
  <c r="Y28" i="1" s="1"/>
  <c r="E27" i="27"/>
  <c r="Y27" i="1" s="1"/>
  <c r="E26" i="27"/>
  <c r="Y26" i="1" s="1"/>
  <c r="E25" i="27"/>
  <c r="Y25" i="1" s="1"/>
  <c r="E24" i="27"/>
  <c r="Y24" i="1" s="1"/>
  <c r="E23" i="27"/>
  <c r="Y23" i="1" s="1"/>
  <c r="E22" i="27"/>
  <c r="Y22" i="1" s="1"/>
  <c r="E21" i="27"/>
  <c r="Y21" i="1" s="1"/>
  <c r="E20" i="27"/>
  <c r="Y20" i="1" s="1"/>
  <c r="E19" i="27"/>
  <c r="Y19" i="1" s="1"/>
  <c r="E18" i="27"/>
  <c r="Y18" i="1" s="1"/>
  <c r="E17" i="27"/>
  <c r="Y17" i="1" s="1"/>
  <c r="E16" i="27"/>
  <c r="Y16" i="1" s="1"/>
  <c r="E15" i="27"/>
  <c r="Y15" i="1" s="1"/>
  <c r="E14" i="27"/>
  <c r="Y14" i="1" s="1"/>
  <c r="E13" i="27"/>
  <c r="Y13" i="1" s="1"/>
  <c r="E12" i="27"/>
  <c r="Y12" i="1" s="1"/>
  <c r="E11" i="27"/>
  <c r="Y11" i="1" s="1"/>
  <c r="E10" i="27"/>
  <c r="Y10" i="1" s="1"/>
  <c r="E9" i="27"/>
  <c r="Y9" i="1" s="1"/>
  <c r="E8" i="27"/>
  <c r="Y8" i="1" s="1"/>
  <c r="E7" i="27"/>
  <c r="Y7" i="1" s="1"/>
  <c r="E6" i="27"/>
  <c r="Y6" i="1" s="1"/>
  <c r="E5" i="27"/>
  <c r="Y5" i="1" s="1"/>
  <c r="E4" i="27"/>
  <c r="Y4" i="1" s="1"/>
  <c r="E3" i="27"/>
  <c r="Y3" i="1" s="1"/>
  <c r="E2" i="27"/>
  <c r="Y2" i="1" s="1"/>
  <c r="E72" i="26" l="1"/>
  <c r="X72" i="1" s="1"/>
  <c r="E71" i="26"/>
  <c r="X71" i="1" s="1"/>
  <c r="E70" i="26"/>
  <c r="X70" i="1" s="1"/>
  <c r="E69" i="26"/>
  <c r="X69" i="1" s="1"/>
  <c r="E68" i="26"/>
  <c r="X68" i="1" s="1"/>
  <c r="E67" i="26"/>
  <c r="X67" i="1" s="1"/>
  <c r="E66" i="26"/>
  <c r="X66" i="1" s="1"/>
  <c r="E65" i="26"/>
  <c r="X65" i="1" s="1"/>
  <c r="E64" i="26"/>
  <c r="X64" i="1" s="1"/>
  <c r="E63" i="26"/>
  <c r="X63" i="1" s="1"/>
  <c r="E62" i="26"/>
  <c r="X62" i="1" s="1"/>
  <c r="E61" i="26"/>
  <c r="X61" i="1" s="1"/>
  <c r="E60" i="26"/>
  <c r="X60" i="1" s="1"/>
  <c r="E59" i="26"/>
  <c r="X59" i="1" s="1"/>
  <c r="E58" i="26"/>
  <c r="X58" i="1" s="1"/>
  <c r="E57" i="26"/>
  <c r="X57" i="1" s="1"/>
  <c r="E56" i="26"/>
  <c r="X56" i="1" s="1"/>
  <c r="E55" i="26"/>
  <c r="X55" i="1" s="1"/>
  <c r="E54" i="26"/>
  <c r="X54" i="1" s="1"/>
  <c r="E53" i="26"/>
  <c r="X53" i="1" s="1"/>
  <c r="E52" i="26"/>
  <c r="X52" i="1" s="1"/>
  <c r="E51" i="26"/>
  <c r="X51" i="1" s="1"/>
  <c r="E50" i="26"/>
  <c r="X50" i="1" s="1"/>
  <c r="E49" i="26"/>
  <c r="X49" i="1" s="1"/>
  <c r="E48" i="26"/>
  <c r="X48" i="1" s="1"/>
  <c r="E47" i="26"/>
  <c r="X47" i="1" s="1"/>
  <c r="E46" i="26"/>
  <c r="X46" i="1" s="1"/>
  <c r="E45" i="26"/>
  <c r="X45" i="1" s="1"/>
  <c r="E44" i="26"/>
  <c r="X44" i="1" s="1"/>
  <c r="E43" i="26"/>
  <c r="X43" i="1" s="1"/>
  <c r="E42" i="26"/>
  <c r="X42" i="1" s="1"/>
  <c r="E41" i="26"/>
  <c r="X41" i="1" s="1"/>
  <c r="E40" i="26"/>
  <c r="X40" i="1" s="1"/>
  <c r="E39" i="26"/>
  <c r="X39" i="1" s="1"/>
  <c r="E38" i="26"/>
  <c r="X38" i="1" s="1"/>
  <c r="E37" i="26"/>
  <c r="X37" i="1" s="1"/>
  <c r="E36" i="26"/>
  <c r="X36" i="1" s="1"/>
  <c r="E35" i="26"/>
  <c r="X35" i="1" s="1"/>
  <c r="E34" i="26"/>
  <c r="X34" i="1" s="1"/>
  <c r="E33" i="26"/>
  <c r="X33" i="1" s="1"/>
  <c r="E32" i="26"/>
  <c r="X32" i="1" s="1"/>
  <c r="E31" i="26"/>
  <c r="X31" i="1" s="1"/>
  <c r="E30" i="26"/>
  <c r="X30" i="1" s="1"/>
  <c r="E29" i="26"/>
  <c r="X29" i="1" s="1"/>
  <c r="E28" i="26"/>
  <c r="X28" i="1" s="1"/>
  <c r="E27" i="26"/>
  <c r="X27" i="1" s="1"/>
  <c r="E26" i="26"/>
  <c r="X26" i="1" s="1"/>
  <c r="E25" i="26"/>
  <c r="X25" i="1" s="1"/>
  <c r="E24" i="26"/>
  <c r="X24" i="1" s="1"/>
  <c r="E23" i="26"/>
  <c r="X23" i="1" s="1"/>
  <c r="E22" i="26"/>
  <c r="X22" i="1" s="1"/>
  <c r="E21" i="26"/>
  <c r="X21" i="1" s="1"/>
  <c r="E20" i="26"/>
  <c r="X20" i="1" s="1"/>
  <c r="E19" i="26"/>
  <c r="X19" i="1" s="1"/>
  <c r="E18" i="26"/>
  <c r="X18" i="1" s="1"/>
  <c r="E17" i="26"/>
  <c r="X17" i="1" s="1"/>
  <c r="E16" i="26"/>
  <c r="X16" i="1" s="1"/>
  <c r="E15" i="26"/>
  <c r="X15" i="1" s="1"/>
  <c r="E14" i="26"/>
  <c r="X14" i="1" s="1"/>
  <c r="E13" i="26"/>
  <c r="X13" i="1" s="1"/>
  <c r="E12" i="26"/>
  <c r="X12" i="1" s="1"/>
  <c r="E11" i="26"/>
  <c r="X11" i="1" s="1"/>
  <c r="E10" i="26"/>
  <c r="X10" i="1" s="1"/>
  <c r="E9" i="26"/>
  <c r="X9" i="1" s="1"/>
  <c r="E8" i="26"/>
  <c r="X8" i="1" s="1"/>
  <c r="E7" i="26"/>
  <c r="X7" i="1" s="1"/>
  <c r="E6" i="26"/>
  <c r="X6" i="1" s="1"/>
  <c r="E5" i="26"/>
  <c r="X5" i="1" s="1"/>
  <c r="E4" i="26"/>
  <c r="X4" i="1" s="1"/>
  <c r="E3" i="26"/>
  <c r="X3" i="1" s="1"/>
  <c r="E2" i="26"/>
  <c r="X2" i="1" s="1"/>
  <c r="E72" i="42" l="1"/>
  <c r="AM72" i="1" s="1"/>
  <c r="E71" i="42"/>
  <c r="AM71" i="1" s="1"/>
  <c r="E70" i="42"/>
  <c r="AM70" i="1" s="1"/>
  <c r="E69" i="42"/>
  <c r="AM69" i="1" s="1"/>
  <c r="E68" i="42"/>
  <c r="AM68" i="1" s="1"/>
  <c r="E67" i="42"/>
  <c r="AM67" i="1" s="1"/>
  <c r="E66" i="42"/>
  <c r="AM66" i="1" s="1"/>
  <c r="E65" i="42"/>
  <c r="AM65" i="1" s="1"/>
  <c r="E64" i="42"/>
  <c r="AM64" i="1" s="1"/>
  <c r="E63" i="42"/>
  <c r="AM63" i="1" s="1"/>
  <c r="E62" i="42"/>
  <c r="AM62" i="1" s="1"/>
  <c r="E61" i="42"/>
  <c r="AM61" i="1" s="1"/>
  <c r="E60" i="42"/>
  <c r="AM60" i="1" s="1"/>
  <c r="E59" i="42"/>
  <c r="AM59" i="1" s="1"/>
  <c r="E58" i="42"/>
  <c r="AM58" i="1" s="1"/>
  <c r="E57" i="42"/>
  <c r="AM57" i="1" s="1"/>
  <c r="E56" i="42"/>
  <c r="AM56" i="1" s="1"/>
  <c r="E55" i="42"/>
  <c r="AM55" i="1" s="1"/>
  <c r="E54" i="42"/>
  <c r="AM54" i="1" s="1"/>
  <c r="E53" i="42"/>
  <c r="AM53" i="1" s="1"/>
  <c r="E52" i="42"/>
  <c r="AM52" i="1" s="1"/>
  <c r="E51" i="42"/>
  <c r="AM51" i="1" s="1"/>
  <c r="E50" i="42"/>
  <c r="AM50" i="1" s="1"/>
  <c r="E49" i="42"/>
  <c r="AM49" i="1" s="1"/>
  <c r="E48" i="42"/>
  <c r="AM48" i="1" s="1"/>
  <c r="E47" i="42"/>
  <c r="AM47" i="1" s="1"/>
  <c r="E46" i="42"/>
  <c r="AM46" i="1" s="1"/>
  <c r="E45" i="42"/>
  <c r="AM45" i="1" s="1"/>
  <c r="E44" i="42"/>
  <c r="AM44" i="1" s="1"/>
  <c r="E43" i="42"/>
  <c r="AM43" i="1" s="1"/>
  <c r="E42" i="42"/>
  <c r="AM42" i="1" s="1"/>
  <c r="E41" i="42"/>
  <c r="AM41" i="1" s="1"/>
  <c r="E40" i="42"/>
  <c r="AM40" i="1" s="1"/>
  <c r="E39" i="42"/>
  <c r="AM39" i="1" s="1"/>
  <c r="E38" i="42"/>
  <c r="AM38" i="1" s="1"/>
  <c r="E37" i="42"/>
  <c r="AM37" i="1" s="1"/>
  <c r="E36" i="42"/>
  <c r="AM36" i="1" s="1"/>
  <c r="E35" i="42"/>
  <c r="AM35" i="1" s="1"/>
  <c r="E34" i="42"/>
  <c r="AM34" i="1" s="1"/>
  <c r="E33" i="42"/>
  <c r="AM33" i="1" s="1"/>
  <c r="E32" i="42"/>
  <c r="AM32" i="1" s="1"/>
  <c r="E31" i="42"/>
  <c r="AM31" i="1" s="1"/>
  <c r="E30" i="42"/>
  <c r="AM30" i="1" s="1"/>
  <c r="E29" i="42"/>
  <c r="AM29" i="1" s="1"/>
  <c r="E28" i="42"/>
  <c r="AM28" i="1" s="1"/>
  <c r="E27" i="42"/>
  <c r="AM27" i="1" s="1"/>
  <c r="E26" i="42"/>
  <c r="AM26" i="1" s="1"/>
  <c r="E25" i="42"/>
  <c r="AM25" i="1" s="1"/>
  <c r="E24" i="42"/>
  <c r="AM24" i="1" s="1"/>
  <c r="E23" i="42"/>
  <c r="AM23" i="1" s="1"/>
  <c r="E22" i="42"/>
  <c r="AM22" i="1" s="1"/>
  <c r="E21" i="42"/>
  <c r="AM21" i="1" s="1"/>
  <c r="E20" i="42"/>
  <c r="AM20" i="1" s="1"/>
  <c r="E19" i="42"/>
  <c r="AM19" i="1" s="1"/>
  <c r="E18" i="42"/>
  <c r="AM18" i="1" s="1"/>
  <c r="E17" i="42"/>
  <c r="AM17" i="1" s="1"/>
  <c r="E16" i="42"/>
  <c r="AM16" i="1" s="1"/>
  <c r="E15" i="42"/>
  <c r="AM15" i="1" s="1"/>
  <c r="E14" i="42"/>
  <c r="AM14" i="1" s="1"/>
  <c r="E13" i="42"/>
  <c r="AM13" i="1" s="1"/>
  <c r="E12" i="42"/>
  <c r="AM12" i="1" s="1"/>
  <c r="E11" i="42"/>
  <c r="AM11" i="1" s="1"/>
  <c r="E10" i="42"/>
  <c r="AM10" i="1" s="1"/>
  <c r="E9" i="42"/>
  <c r="AM9" i="1" s="1"/>
  <c r="E8" i="42"/>
  <c r="AM8" i="1" s="1"/>
  <c r="E7" i="42"/>
  <c r="AM7" i="1" s="1"/>
  <c r="E6" i="42"/>
  <c r="AM6" i="1" s="1"/>
  <c r="E5" i="42"/>
  <c r="AM5" i="1" s="1"/>
  <c r="E4" i="42"/>
  <c r="AM4" i="1" s="1"/>
  <c r="E3" i="42"/>
  <c r="AM3" i="1" s="1"/>
  <c r="E2" i="42"/>
  <c r="AM2" i="1" s="1"/>
  <c r="U72"/>
  <c r="U71"/>
  <c r="U70"/>
  <c r="U69"/>
  <c r="U68"/>
  <c r="U67"/>
  <c r="U66"/>
  <c r="U65"/>
  <c r="U64"/>
  <c r="U63"/>
  <c r="U62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1"/>
  <c r="U9"/>
  <c r="U8"/>
  <c r="U7"/>
  <c r="U4"/>
  <c r="E3" i="10"/>
  <c r="F3" i="1" s="1"/>
  <c r="E4" i="10"/>
  <c r="F4" i="1" s="1"/>
  <c r="E5" i="10"/>
  <c r="F5" i="1" s="1"/>
  <c r="E6" i="10"/>
  <c r="F6" i="1" s="1"/>
  <c r="E7" i="10"/>
  <c r="F7" i="1" s="1"/>
  <c r="E8" i="10"/>
  <c r="F8" i="1" s="1"/>
  <c r="E9" i="10"/>
  <c r="F9" i="1" s="1"/>
  <c r="E10" i="10"/>
  <c r="F10" i="1" s="1"/>
  <c r="E11" i="10"/>
  <c r="F11" i="1" s="1"/>
  <c r="E12" i="10"/>
  <c r="F12" i="1" s="1"/>
  <c r="E13" i="10"/>
  <c r="F13" i="1" s="1"/>
  <c r="E14" i="10"/>
  <c r="F14" i="1" s="1"/>
  <c r="E15" i="10"/>
  <c r="F15" i="1" s="1"/>
  <c r="E16" i="10"/>
  <c r="F16" i="1" s="1"/>
  <c r="E17" i="10"/>
  <c r="F17" i="1" s="1"/>
  <c r="E18" i="10"/>
  <c r="F18" i="1" s="1"/>
  <c r="E19" i="10"/>
  <c r="F19" i="1" s="1"/>
  <c r="E20" i="10"/>
  <c r="F20" i="1" s="1"/>
  <c r="E21" i="10"/>
  <c r="F21" i="1" s="1"/>
  <c r="E22" i="10"/>
  <c r="F22" i="1" s="1"/>
  <c r="E23" i="10"/>
  <c r="F23" i="1" s="1"/>
  <c r="E24" i="10"/>
  <c r="F24" i="1" s="1"/>
  <c r="E25" i="10"/>
  <c r="F25" i="1" s="1"/>
  <c r="E26" i="10"/>
  <c r="F26" i="1" s="1"/>
  <c r="E27" i="10"/>
  <c r="F27" i="1" s="1"/>
  <c r="E28" i="10"/>
  <c r="F28" i="1" s="1"/>
  <c r="E29" i="10"/>
  <c r="F29" i="1" s="1"/>
  <c r="E30" i="10"/>
  <c r="F30" i="1" s="1"/>
  <c r="E31" i="10"/>
  <c r="F31" i="1" s="1"/>
  <c r="E32" i="10"/>
  <c r="F32" i="1" s="1"/>
  <c r="E33" i="10"/>
  <c r="F33" i="1" s="1"/>
  <c r="E34" i="10"/>
  <c r="F34" i="1" s="1"/>
  <c r="E35" i="10"/>
  <c r="F35" i="1" s="1"/>
  <c r="E36" i="10"/>
  <c r="F36" i="1" s="1"/>
  <c r="E37" i="10"/>
  <c r="F37" i="1" s="1"/>
  <c r="E38" i="10"/>
  <c r="F38" i="1" s="1"/>
  <c r="E39" i="10"/>
  <c r="F39" i="1" s="1"/>
  <c r="E40" i="10"/>
  <c r="F40" i="1" s="1"/>
  <c r="E41" i="10"/>
  <c r="F41" i="1" s="1"/>
  <c r="E42" i="10"/>
  <c r="F42" i="1" s="1"/>
  <c r="E43" i="10"/>
  <c r="F43" i="1" s="1"/>
  <c r="E44" i="10"/>
  <c r="F44" i="1" s="1"/>
  <c r="E45" i="10"/>
  <c r="F45" i="1" s="1"/>
  <c r="E46" i="10"/>
  <c r="F46" i="1" s="1"/>
  <c r="E47" i="10"/>
  <c r="F47" i="1" s="1"/>
  <c r="E48" i="10"/>
  <c r="F48" i="1" s="1"/>
  <c r="E49" i="10"/>
  <c r="F49" i="1" s="1"/>
  <c r="E50" i="10"/>
  <c r="F50" i="1" s="1"/>
  <c r="E51" i="10"/>
  <c r="F51" i="1" s="1"/>
  <c r="E52" i="10"/>
  <c r="F52" i="1" s="1"/>
  <c r="E53" i="10"/>
  <c r="F53" i="1" s="1"/>
  <c r="E54" i="10"/>
  <c r="F54" i="1" s="1"/>
  <c r="E55" i="10"/>
  <c r="F55" i="1" s="1"/>
  <c r="E56" i="10"/>
  <c r="F56" i="1" s="1"/>
  <c r="E57" i="10"/>
  <c r="F57" i="1" s="1"/>
  <c r="E58" i="10"/>
  <c r="F58" i="1" s="1"/>
  <c r="E59" i="10"/>
  <c r="F59" i="1" s="1"/>
  <c r="E60" i="10"/>
  <c r="F60" i="1" s="1"/>
  <c r="E61" i="10"/>
  <c r="F61" i="1" s="1"/>
  <c r="E62" i="10"/>
  <c r="F62" i="1" s="1"/>
  <c r="E63" i="10"/>
  <c r="F63" i="1" s="1"/>
  <c r="E64" i="10"/>
  <c r="F64" i="1" s="1"/>
  <c r="E65" i="10"/>
  <c r="F65" i="1" s="1"/>
  <c r="E66" i="10"/>
  <c r="F66" i="1" s="1"/>
  <c r="E67" i="10"/>
  <c r="F67" i="1" s="1"/>
  <c r="E68" i="10"/>
  <c r="F68" i="1" s="1"/>
  <c r="E69" i="10"/>
  <c r="F69" i="1" s="1"/>
  <c r="E70" i="10"/>
  <c r="F70" i="1" s="1"/>
  <c r="E71" i="10"/>
  <c r="F71" i="1" s="1"/>
  <c r="E72" i="10"/>
  <c r="F72" i="1" s="1"/>
  <c r="E2" i="10"/>
  <c r="F2" i="1" s="1"/>
  <c r="AP243" l="1"/>
  <c r="AP3"/>
  <c r="AP5"/>
  <c r="AP7"/>
  <c r="AP9"/>
  <c r="AP11"/>
  <c r="AP13"/>
  <c r="AP15"/>
  <c r="AP17"/>
  <c r="AP19"/>
  <c r="AP21"/>
  <c r="AP23"/>
  <c r="AP25"/>
  <c r="AP27"/>
  <c r="AP29"/>
  <c r="AP31"/>
  <c r="AP33"/>
  <c r="AP35"/>
  <c r="AP37"/>
  <c r="AP39"/>
  <c r="AP41"/>
  <c r="AP43"/>
  <c r="AP45"/>
  <c r="AP47"/>
  <c r="AP49"/>
  <c r="AP51"/>
  <c r="AP53"/>
  <c r="AP55"/>
  <c r="AP57"/>
  <c r="AP58"/>
  <c r="AP60"/>
  <c r="AP62"/>
  <c r="AP64"/>
  <c r="AP66"/>
  <c r="AP68"/>
  <c r="AP70"/>
  <c r="AP72"/>
  <c r="AP2"/>
  <c r="AP4"/>
  <c r="AP6"/>
  <c r="AP8"/>
  <c r="AP10"/>
  <c r="AP12"/>
  <c r="AP14"/>
  <c r="AP16"/>
  <c r="AP18"/>
  <c r="AP20"/>
  <c r="AP22"/>
  <c r="AP24"/>
  <c r="AP26"/>
  <c r="AP28"/>
  <c r="AP30"/>
  <c r="AP32"/>
  <c r="AP34"/>
  <c r="AP36"/>
  <c r="AP38"/>
  <c r="AP40"/>
  <c r="AP42"/>
  <c r="AP44"/>
  <c r="AP46"/>
  <c r="AP48"/>
  <c r="AP50"/>
  <c r="AP52"/>
  <c r="AP54"/>
  <c r="AP56"/>
  <c r="AP59"/>
  <c r="AP61"/>
  <c r="AP63"/>
  <c r="AP65"/>
  <c r="AP67"/>
  <c r="AP69"/>
  <c r="AP71"/>
  <c r="U3"/>
  <c r="U5"/>
  <c r="U2"/>
  <c r="U6"/>
  <c r="U10"/>
  <c r="U12"/>
  <c r="U61"/>
  <c r="E3" i="24"/>
  <c r="V3" i="1" s="1"/>
  <c r="E4" i="24"/>
  <c r="V4" i="1" s="1"/>
  <c r="E5" i="24"/>
  <c r="V5" i="1" s="1"/>
  <c r="E6" i="24"/>
  <c r="V6" i="1" s="1"/>
  <c r="E7" i="24"/>
  <c r="V7" i="1" s="1"/>
  <c r="E8" i="24"/>
  <c r="V8" i="1" s="1"/>
  <c r="E9" i="24"/>
  <c r="V9" i="1" s="1"/>
  <c r="E10" i="24"/>
  <c r="V10" i="1" s="1"/>
  <c r="E11" i="24"/>
  <c r="V11" i="1" s="1"/>
  <c r="E12" i="24"/>
  <c r="V12" i="1" s="1"/>
  <c r="E13" i="24"/>
  <c r="V13" i="1" s="1"/>
  <c r="E14" i="24"/>
  <c r="V14" i="1" s="1"/>
  <c r="E15" i="24"/>
  <c r="V15" i="1" s="1"/>
  <c r="E16" i="24"/>
  <c r="V16" i="1" s="1"/>
  <c r="E17" i="24"/>
  <c r="V17" i="1" s="1"/>
  <c r="E18" i="24"/>
  <c r="V18" i="1" s="1"/>
  <c r="E19" i="24"/>
  <c r="V19" i="1" s="1"/>
  <c r="E20" i="24"/>
  <c r="V20" i="1" s="1"/>
  <c r="E21" i="24"/>
  <c r="V21" i="1" s="1"/>
  <c r="E22" i="24"/>
  <c r="V22" i="1" s="1"/>
  <c r="E23" i="24"/>
  <c r="V23" i="1" s="1"/>
  <c r="E24" i="24"/>
  <c r="V24" i="1" s="1"/>
  <c r="E25" i="24"/>
  <c r="V25" i="1" s="1"/>
  <c r="E26" i="24"/>
  <c r="V26" i="1" s="1"/>
  <c r="E27" i="24"/>
  <c r="V27" i="1" s="1"/>
  <c r="E28" i="24"/>
  <c r="V28" i="1" s="1"/>
  <c r="E29" i="24"/>
  <c r="V29" i="1" s="1"/>
  <c r="E30" i="24"/>
  <c r="V30" i="1" s="1"/>
  <c r="E31" i="24"/>
  <c r="V31" i="1" s="1"/>
  <c r="E32" i="24"/>
  <c r="V32" i="1" s="1"/>
  <c r="E33" i="24"/>
  <c r="V33" i="1" s="1"/>
  <c r="E34" i="24"/>
  <c r="V34" i="1" s="1"/>
  <c r="E35" i="24"/>
  <c r="V35" i="1" s="1"/>
  <c r="E36" i="24"/>
  <c r="V36" i="1" s="1"/>
  <c r="E37" i="24"/>
  <c r="V37" i="1" s="1"/>
  <c r="E38" i="24"/>
  <c r="V38" i="1" s="1"/>
  <c r="E39" i="24"/>
  <c r="V39" i="1" s="1"/>
  <c r="E40" i="24"/>
  <c r="V40" i="1" s="1"/>
  <c r="E41" i="24"/>
  <c r="V41" i="1" s="1"/>
  <c r="E42" i="24"/>
  <c r="V42" i="1" s="1"/>
  <c r="E43" i="24"/>
  <c r="V43" i="1" s="1"/>
  <c r="E44" i="24"/>
  <c r="V44" i="1" s="1"/>
  <c r="E45" i="24"/>
  <c r="V45" i="1" s="1"/>
  <c r="E46" i="24"/>
  <c r="V46" i="1" s="1"/>
  <c r="E47" i="24"/>
  <c r="V47" i="1" s="1"/>
  <c r="E48" i="24"/>
  <c r="V48" i="1" s="1"/>
  <c r="E49" i="24"/>
  <c r="V49" i="1" s="1"/>
  <c r="E50" i="24"/>
  <c r="V50" i="1" s="1"/>
  <c r="E51" i="24"/>
  <c r="V51" i="1" s="1"/>
  <c r="E52" i="24"/>
  <c r="V52" i="1" s="1"/>
  <c r="E53" i="24"/>
  <c r="V53" i="1" s="1"/>
  <c r="E54" i="24"/>
  <c r="V54" i="1" s="1"/>
  <c r="E55" i="24"/>
  <c r="V55" i="1" s="1"/>
  <c r="E56" i="24"/>
  <c r="V56" i="1" s="1"/>
  <c r="E57" i="24"/>
  <c r="V57" i="1" s="1"/>
  <c r="E58" i="24"/>
  <c r="V58" i="1" s="1"/>
  <c r="E59" i="24"/>
  <c r="V59" i="1" s="1"/>
  <c r="E60" i="24"/>
  <c r="V60" i="1" s="1"/>
  <c r="E61" i="24"/>
  <c r="V61" i="1" s="1"/>
  <c r="E62" i="24"/>
  <c r="V62" i="1" s="1"/>
  <c r="E63" i="24"/>
  <c r="E64"/>
  <c r="E65"/>
  <c r="V65" i="1" s="1"/>
  <c r="E66" i="24"/>
  <c r="V66" i="1" s="1"/>
  <c r="E67" i="24"/>
  <c r="E68"/>
  <c r="V68" i="1" s="1"/>
  <c r="E69" i="24"/>
  <c r="V69" i="1" s="1"/>
  <c r="E70" i="24"/>
  <c r="V70" i="1" s="1"/>
  <c r="E71" i="24"/>
  <c r="V71" i="1" s="1"/>
  <c r="E72" i="24"/>
  <c r="E2"/>
  <c r="V2" i="1" s="1"/>
  <c r="AQ71" l="1"/>
  <c r="AQ67"/>
  <c r="AQ69"/>
  <c r="AQ65"/>
  <c r="AQ61"/>
  <c r="AQ56"/>
  <c r="AQ52"/>
  <c r="AQ48"/>
  <c r="AQ44"/>
  <c r="AQ40"/>
  <c r="AQ36"/>
  <c r="AQ32"/>
  <c r="AQ28"/>
  <c r="AQ24"/>
  <c r="AQ20"/>
  <c r="AQ16"/>
  <c r="AQ12"/>
  <c r="AQ8"/>
  <c r="AQ4"/>
  <c r="AQ72"/>
  <c r="AQ68"/>
  <c r="AQ64"/>
  <c r="AQ60"/>
  <c r="AQ57"/>
  <c r="AQ53"/>
  <c r="AQ49"/>
  <c r="AQ45"/>
  <c r="AQ41"/>
  <c r="AQ37"/>
  <c r="AQ33"/>
  <c r="AQ29"/>
  <c r="AQ25"/>
  <c r="AQ21"/>
  <c r="AQ17"/>
  <c r="AQ13"/>
  <c r="AQ9"/>
  <c r="AQ5"/>
  <c r="AQ170"/>
  <c r="AQ184"/>
  <c r="AQ2"/>
  <c r="AQ167"/>
  <c r="AQ173"/>
  <c r="AQ187"/>
  <c r="AQ191"/>
  <c r="AQ179"/>
  <c r="AQ180"/>
  <c r="AQ190"/>
  <c r="AQ177"/>
  <c r="AQ178"/>
  <c r="AQ172"/>
  <c r="AQ175"/>
  <c r="AQ156"/>
  <c r="AQ168"/>
  <c r="AQ182"/>
  <c r="AQ192"/>
  <c r="AQ193"/>
  <c r="AQ169"/>
  <c r="AQ183"/>
  <c r="AQ189"/>
  <c r="AQ186"/>
  <c r="AQ188"/>
  <c r="AQ176"/>
  <c r="AQ181"/>
  <c r="AQ185"/>
  <c r="AQ171"/>
  <c r="AQ174"/>
  <c r="AQ159"/>
  <c r="AQ157"/>
  <c r="AQ163"/>
  <c r="AQ161"/>
  <c r="AQ154"/>
  <c r="AQ153"/>
  <c r="AQ166"/>
  <c r="AQ155"/>
  <c r="AQ162"/>
  <c r="AQ165"/>
  <c r="AQ158"/>
  <c r="AQ160"/>
  <c r="AQ164"/>
  <c r="AQ150"/>
  <c r="AQ146"/>
  <c r="AQ149"/>
  <c r="AQ151"/>
  <c r="AQ152"/>
  <c r="AQ148"/>
  <c r="AQ147"/>
  <c r="AQ145"/>
  <c r="AQ142"/>
  <c r="AQ144"/>
  <c r="AQ143"/>
  <c r="AQ134"/>
  <c r="AQ138"/>
  <c r="AQ139"/>
  <c r="AQ140"/>
  <c r="AQ135"/>
  <c r="AQ141"/>
  <c r="AQ136"/>
  <c r="AQ137"/>
  <c r="AQ133"/>
  <c r="AQ132"/>
  <c r="AQ129"/>
  <c r="AQ131"/>
  <c r="AQ130"/>
  <c r="AQ128"/>
  <c r="AQ125"/>
  <c r="AQ127"/>
  <c r="AQ126"/>
  <c r="AQ105"/>
  <c r="AQ119"/>
  <c r="AQ75"/>
  <c r="AQ122"/>
  <c r="AQ123"/>
  <c r="AQ120"/>
  <c r="AQ124"/>
  <c r="AQ121"/>
  <c r="AQ115"/>
  <c r="AQ114"/>
  <c r="AQ117"/>
  <c r="AQ116"/>
  <c r="AQ113"/>
  <c r="AQ118"/>
  <c r="AQ110"/>
  <c r="AQ111"/>
  <c r="AQ112"/>
  <c r="AQ95"/>
  <c r="AQ101"/>
  <c r="AQ96"/>
  <c r="AQ107"/>
  <c r="AQ90"/>
  <c r="AQ92"/>
  <c r="AQ106"/>
  <c r="AQ98"/>
  <c r="AQ97"/>
  <c r="AQ104"/>
  <c r="AQ94"/>
  <c r="AQ91"/>
  <c r="AQ100"/>
  <c r="AQ103"/>
  <c r="AQ109"/>
  <c r="AQ99"/>
  <c r="AQ93"/>
  <c r="AQ102"/>
  <c r="AQ108"/>
  <c r="AQ81"/>
  <c r="AQ87"/>
  <c r="AQ83"/>
  <c r="AQ86"/>
  <c r="AQ89"/>
  <c r="AQ85"/>
  <c r="AQ88"/>
  <c r="AQ84"/>
  <c r="AQ79"/>
  <c r="AQ76"/>
  <c r="AQ82"/>
  <c r="AQ80"/>
  <c r="AQ77"/>
  <c r="AQ78"/>
  <c r="AQ74"/>
  <c r="AQ73"/>
  <c r="AQ63"/>
  <c r="AQ59"/>
  <c r="AQ54"/>
  <c r="AQ50"/>
  <c r="AQ46"/>
  <c r="AQ42"/>
  <c r="AQ38"/>
  <c r="AQ34"/>
  <c r="AQ30"/>
  <c r="AQ26"/>
  <c r="AQ22"/>
  <c r="AQ18"/>
  <c r="AQ14"/>
  <c r="AQ10"/>
  <c r="AQ6"/>
  <c r="AQ70"/>
  <c r="AQ66"/>
  <c r="AQ62"/>
  <c r="AQ58"/>
  <c r="AQ55"/>
  <c r="AQ51"/>
  <c r="AQ47"/>
  <c r="AQ43"/>
  <c r="AQ39"/>
  <c r="AQ35"/>
  <c r="AQ31"/>
  <c r="AQ27"/>
  <c r="AQ23"/>
  <c r="AQ19"/>
  <c r="AQ15"/>
  <c r="AQ11"/>
  <c r="AQ7"/>
  <c r="AQ3"/>
  <c r="V72"/>
  <c r="V64"/>
  <c r="V67"/>
  <c r="V63"/>
  <c r="T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2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2"/>
  <c r="AC3" l="1"/>
  <c r="AC4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2"/>
  <c r="E3" i="6" l="1"/>
  <c r="E4"/>
  <c r="E5"/>
  <c r="E6"/>
  <c r="E7"/>
  <c r="D7" i="5" s="1"/>
  <c r="E8" i="6"/>
  <c r="E9"/>
  <c r="E10"/>
  <c r="E11"/>
  <c r="E12"/>
  <c r="E13"/>
  <c r="D13" i="5" s="1"/>
  <c r="E14" i="6"/>
  <c r="E15"/>
  <c r="E16"/>
  <c r="E17"/>
  <c r="D17" i="5" s="1"/>
  <c r="E18" i="6"/>
  <c r="D18" i="5" s="1"/>
  <c r="E19" i="6"/>
  <c r="D19" i="5" s="1"/>
  <c r="E20" i="6"/>
  <c r="D20" i="5" s="1"/>
  <c r="E21" i="6"/>
  <c r="D21" i="5" s="1"/>
  <c r="E22" i="6"/>
  <c r="E23"/>
  <c r="E24"/>
  <c r="E25"/>
  <c r="D25" i="5" s="1"/>
  <c r="E26" i="6"/>
  <c r="E27"/>
  <c r="D27" i="5" s="1"/>
  <c r="E28" i="6"/>
  <c r="D28" i="5" s="1"/>
  <c r="E29" i="6"/>
  <c r="D29" i="5" s="1"/>
  <c r="E30" i="6"/>
  <c r="D30" i="5" s="1"/>
  <c r="E31" i="6"/>
  <c r="D31" i="5" s="1"/>
  <c r="E32" i="6"/>
  <c r="D32" i="5" s="1"/>
  <c r="E33" i="6"/>
  <c r="D33" i="5" s="1"/>
  <c r="E34" i="6"/>
  <c r="D34" i="5" s="1"/>
  <c r="E35" i="6"/>
  <c r="D35" i="5" s="1"/>
  <c r="E36" i="6"/>
  <c r="D36" i="5" s="1"/>
  <c r="E37" i="6"/>
  <c r="D37" i="5" s="1"/>
  <c r="E38" i="6"/>
  <c r="D38" i="5" s="1"/>
  <c r="E39" i="6"/>
  <c r="D39" i="5" s="1"/>
  <c r="E40" i="6"/>
  <c r="D40" i="5" s="1"/>
  <c r="E41" i="6"/>
  <c r="D41" i="5" s="1"/>
  <c r="E42" i="6"/>
  <c r="D42" i="5" s="1"/>
  <c r="E43" i="6"/>
  <c r="D43" i="5" s="1"/>
  <c r="E44" i="6"/>
  <c r="D44" i="5" s="1"/>
  <c r="E45" i="6"/>
  <c r="D45" i="5" s="1"/>
  <c r="E46" i="6"/>
  <c r="E47"/>
  <c r="D47" i="5" s="1"/>
  <c r="E48" i="6"/>
  <c r="D48" i="5" s="1"/>
  <c r="E49" i="6"/>
  <c r="D49" i="5" s="1"/>
  <c r="E50" i="6"/>
  <c r="D50" i="5" s="1"/>
  <c r="E51" i="6"/>
  <c r="E52"/>
  <c r="D52" i="5" s="1"/>
  <c r="E53" i="6"/>
  <c r="E54"/>
  <c r="D54" i="5" s="1"/>
  <c r="E55" i="6"/>
  <c r="D55" i="5" s="1"/>
  <c r="E56" i="6"/>
  <c r="D56" i="5" s="1"/>
  <c r="E57" i="6"/>
  <c r="D57" i="5" s="1"/>
  <c r="E58" i="6"/>
  <c r="D58" i="5" s="1"/>
  <c r="E59" i="6"/>
  <c r="D59" i="5" s="1"/>
  <c r="E60" i="6"/>
  <c r="D60" i="5" s="1"/>
  <c r="E61" i="6"/>
  <c r="E62"/>
  <c r="D62" i="5" s="1"/>
  <c r="E63" i="6"/>
  <c r="D63" i="5" s="1"/>
  <c r="E64" i="6"/>
  <c r="D64" i="5" s="1"/>
  <c r="E65" i="6"/>
  <c r="D65" i="5" s="1"/>
  <c r="E66" i="6"/>
  <c r="D66" i="5" s="1"/>
  <c r="E67" i="6"/>
  <c r="E68"/>
  <c r="E69"/>
  <c r="D69" i="5" s="1"/>
  <c r="E70" i="6"/>
  <c r="D70" i="5" s="1"/>
  <c r="E71" i="6"/>
  <c r="D71" i="5" s="1"/>
  <c r="E72" i="6"/>
  <c r="E2"/>
  <c r="R3" i="1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2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2"/>
  <c r="S201" l="1"/>
  <c r="D22" i="5"/>
  <c r="D204" s="1"/>
  <c r="S205" i="1"/>
  <c r="S209"/>
  <c r="S207"/>
  <c r="S204"/>
  <c r="S211"/>
  <c r="S202"/>
  <c r="S237"/>
  <c r="S236"/>
  <c r="S198"/>
  <c r="S224"/>
  <c r="S239"/>
  <c r="S210"/>
  <c r="S219"/>
  <c r="S240"/>
  <c r="S208"/>
  <c r="S212"/>
  <c r="S206"/>
  <c r="D51" i="5"/>
  <c r="S216" i="1"/>
  <c r="S218"/>
  <c r="D14" i="5"/>
  <c r="D67"/>
  <c r="S233" i="1"/>
  <c r="S197"/>
  <c r="D46" i="5"/>
  <c r="D217" s="1"/>
  <c r="D26"/>
  <c r="D8"/>
  <c r="E8" s="1"/>
  <c r="P8" i="1" s="1"/>
  <c r="D53" i="5"/>
  <c r="D11"/>
  <c r="D205" s="1"/>
  <c r="D5"/>
  <c r="D6"/>
  <c r="D4"/>
  <c r="D3"/>
  <c r="D72"/>
  <c r="D68"/>
  <c r="D196" s="1"/>
  <c r="D24"/>
  <c r="D208" s="1"/>
  <c r="D16"/>
  <c r="D12"/>
  <c r="D10"/>
  <c r="E10" s="1"/>
  <c r="P10" i="1" s="1"/>
  <c r="D61" i="5"/>
  <c r="D23"/>
  <c r="D207" s="1"/>
  <c r="D15"/>
  <c r="D211" s="1"/>
  <c r="D9"/>
  <c r="E64"/>
  <c r="P64" i="1" s="1"/>
  <c r="D2" i="5"/>
  <c r="S68" i="1"/>
  <c r="S66"/>
  <c r="E66" i="5"/>
  <c r="P66" i="1" s="1"/>
  <c r="S64"/>
  <c r="S62"/>
  <c r="E62" i="5"/>
  <c r="P62" i="1" s="1"/>
  <c r="S60"/>
  <c r="E60" i="5"/>
  <c r="P60" i="1" s="1"/>
  <c r="S58"/>
  <c r="E58" i="5"/>
  <c r="P58" i="1" s="1"/>
  <c r="S57"/>
  <c r="E57" i="5"/>
  <c r="P57" i="1" s="1"/>
  <c r="S55"/>
  <c r="E55" i="5"/>
  <c r="P55" i="1" s="1"/>
  <c r="S53"/>
  <c r="S51"/>
  <c r="S49"/>
  <c r="E49" i="5"/>
  <c r="P49" i="1" s="1"/>
  <c r="S47"/>
  <c r="E47" i="5"/>
  <c r="P47" i="1" s="1"/>
  <c r="S45"/>
  <c r="E45" i="5"/>
  <c r="P45" i="1" s="1"/>
  <c r="S43"/>
  <c r="E43" i="5"/>
  <c r="P43" i="1" s="1"/>
  <c r="S41"/>
  <c r="E41" i="5"/>
  <c r="P41" i="1" s="1"/>
  <c r="S39"/>
  <c r="E39" i="5"/>
  <c r="P39" i="1" s="1"/>
  <c r="S37"/>
  <c r="E37" i="5"/>
  <c r="P37" i="1" s="1"/>
  <c r="S35"/>
  <c r="E35" i="5"/>
  <c r="P35" i="1" s="1"/>
  <c r="S33"/>
  <c r="E33" i="5"/>
  <c r="P33" i="1" s="1"/>
  <c r="S31"/>
  <c r="E31" i="5"/>
  <c r="P31" i="1" s="1"/>
  <c r="S29"/>
  <c r="E29" i="5"/>
  <c r="P29" i="1" s="1"/>
  <c r="S27"/>
  <c r="E27" i="5"/>
  <c r="P27" i="1" s="1"/>
  <c r="S25"/>
  <c r="E25" i="5"/>
  <c r="P25" i="1" s="1"/>
  <c r="S23"/>
  <c r="S21"/>
  <c r="E21" i="5"/>
  <c r="P21" i="1" s="1"/>
  <c r="S19"/>
  <c r="E19" i="5"/>
  <c r="P19" i="1" s="1"/>
  <c r="S17"/>
  <c r="E17" i="5"/>
  <c r="P17" i="1" s="1"/>
  <c r="S15"/>
  <c r="S13"/>
  <c r="E13" i="5"/>
  <c r="P13" i="1" s="1"/>
  <c r="S11"/>
  <c r="S9"/>
  <c r="S71"/>
  <c r="E71" i="5"/>
  <c r="P71" i="1" s="1"/>
  <c r="S69"/>
  <c r="E69" i="5"/>
  <c r="P69" i="1" s="1"/>
  <c r="S67"/>
  <c r="S65"/>
  <c r="S63"/>
  <c r="E63" i="5"/>
  <c r="P63" i="1" s="1"/>
  <c r="S59"/>
  <c r="E59" i="5"/>
  <c r="P59" i="1" s="1"/>
  <c r="S56"/>
  <c r="S54"/>
  <c r="E54" i="5"/>
  <c r="P54" i="1" s="1"/>
  <c r="S52"/>
  <c r="E52" i="5"/>
  <c r="P52" i="1" s="1"/>
  <c r="S50"/>
  <c r="E50" i="5"/>
  <c r="P50" i="1" s="1"/>
  <c r="S48"/>
  <c r="E48" i="5"/>
  <c r="P48" i="1" s="1"/>
  <c r="S46"/>
  <c r="S44"/>
  <c r="E44" i="5"/>
  <c r="P44" i="1" s="1"/>
  <c r="S42"/>
  <c r="E42" i="5"/>
  <c r="P42" i="1" s="1"/>
  <c r="S40"/>
  <c r="E40" i="5"/>
  <c r="P40" i="1" s="1"/>
  <c r="S38"/>
  <c r="E38" i="5"/>
  <c r="P38" i="1" s="1"/>
  <c r="S36"/>
  <c r="E36" i="5"/>
  <c r="P36" i="1" s="1"/>
  <c r="S34"/>
  <c r="E34" i="5"/>
  <c r="P34" i="1" s="1"/>
  <c r="S32"/>
  <c r="E32" i="5"/>
  <c r="P32" i="1" s="1"/>
  <c r="S30"/>
  <c r="E30" i="5"/>
  <c r="P30" i="1" s="1"/>
  <c r="S26"/>
  <c r="S24"/>
  <c r="S22"/>
  <c r="S20"/>
  <c r="E20" i="5"/>
  <c r="P20" i="1" s="1"/>
  <c r="S18"/>
  <c r="E18" i="5"/>
  <c r="P18" i="1" s="1"/>
  <c r="S16"/>
  <c r="S14"/>
  <c r="S10"/>
  <c r="S8"/>
  <c r="S4"/>
  <c r="S72"/>
  <c r="S70"/>
  <c r="E70" i="5"/>
  <c r="P70" i="1" s="1"/>
  <c r="S28"/>
  <c r="E28" i="5"/>
  <c r="P28" i="1" s="1"/>
  <c r="S7"/>
  <c r="S5"/>
  <c r="S12"/>
  <c r="S3"/>
  <c r="S6"/>
  <c r="S61"/>
  <c r="S2"/>
  <c r="D203" i="5" l="1"/>
  <c r="D218"/>
  <c r="E218" s="1"/>
  <c r="D209"/>
  <c r="D238"/>
  <c r="D210"/>
  <c r="D206"/>
  <c r="E206" s="1"/>
  <c r="P207" i="1" s="1"/>
  <c r="AG207" s="1"/>
  <c r="D232" i="5"/>
  <c r="D236"/>
  <c r="D201"/>
  <c r="D200"/>
  <c r="E200" s="1"/>
  <c r="P201" i="1" s="1"/>
  <c r="AG201" s="1"/>
  <c r="AR201" s="1"/>
  <c r="D226" i="5"/>
  <c r="D197"/>
  <c r="E197" s="1"/>
  <c r="P198" i="1" s="1"/>
  <c r="AG198" s="1"/>
  <c r="AR198" s="1"/>
  <c r="D223" i="5"/>
  <c r="D235"/>
  <c r="D215"/>
  <c r="D239"/>
  <c r="E203"/>
  <c r="P204" i="1" s="1"/>
  <c r="E207" i="5"/>
  <c r="P208" i="1" s="1"/>
  <c r="E209" i="5"/>
  <c r="P210" i="1" s="1"/>
  <c r="AG210" s="1"/>
  <c r="E238" i="5"/>
  <c r="P239" i="1" s="1"/>
  <c r="E205" i="5"/>
  <c r="P206" i="1" s="1"/>
  <c r="E210" i="5"/>
  <c r="P211" i="1" s="1"/>
  <c r="AG211" s="1"/>
  <c r="AR211" s="1"/>
  <c r="E226" i="5"/>
  <c r="P227" i="1" s="1"/>
  <c r="E204" i="5"/>
  <c r="P205" i="1" s="1"/>
  <c r="E22" i="5"/>
  <c r="P22" i="1" s="1"/>
  <c r="AG22" s="1"/>
  <c r="E236" i="5"/>
  <c r="P237" i="1" s="1"/>
  <c r="E232" i="5"/>
  <c r="E201"/>
  <c r="P202" i="1" s="1"/>
  <c r="AG202" s="1"/>
  <c r="E223" i="5"/>
  <c r="P224" i="1" s="1"/>
  <c r="E208" i="5"/>
  <c r="P209" i="1" s="1"/>
  <c r="E215" i="5"/>
  <c r="E14"/>
  <c r="P14" i="1" s="1"/>
  <c r="AG14" s="1"/>
  <c r="E51" i="5"/>
  <c r="P51" i="1" s="1"/>
  <c r="AG51" s="1"/>
  <c r="E211" i="5"/>
  <c r="P212" i="1" s="1"/>
  <c r="E67" i="5"/>
  <c r="P67" i="1" s="1"/>
  <c r="AG67" s="1"/>
  <c r="E11" i="5"/>
  <c r="P11" i="1" s="1"/>
  <c r="AG11" s="1"/>
  <c r="E26" i="5"/>
  <c r="P26" i="1" s="1"/>
  <c r="AG26" s="1"/>
  <c r="E217" i="5"/>
  <c r="E46"/>
  <c r="P46" i="1" s="1"/>
  <c r="AG46" s="1"/>
  <c r="E23" i="5"/>
  <c r="P23" i="1" s="1"/>
  <c r="AG23" s="1"/>
  <c r="E15" i="5"/>
  <c r="P15" i="1" s="1"/>
  <c r="AG15" s="1"/>
  <c r="E16" i="5"/>
  <c r="P16" i="1" s="1"/>
  <c r="AG16" s="1"/>
  <c r="E24" i="5"/>
  <c r="P24" i="1" s="1"/>
  <c r="AG24" s="1"/>
  <c r="L243"/>
  <c r="E65" i="5"/>
  <c r="P65" i="1" s="1"/>
  <c r="AG65" s="1"/>
  <c r="E68" i="5"/>
  <c r="P68" i="1" s="1"/>
  <c r="AG68" s="1"/>
  <c r="E61" i="5"/>
  <c r="P61" i="1" s="1"/>
  <c r="AG61" s="1"/>
  <c r="E4" i="5"/>
  <c r="P4" i="1" s="1"/>
  <c r="AG4" s="1"/>
  <c r="E12" i="5"/>
  <c r="P12" i="1" s="1"/>
  <c r="AG12" s="1"/>
  <c r="E56" i="5"/>
  <c r="P56" i="1" s="1"/>
  <c r="AG56" s="1"/>
  <c r="AG55"/>
  <c r="AG57"/>
  <c r="AG58"/>
  <c r="AG60"/>
  <c r="AG8"/>
  <c r="AG62"/>
  <c r="AG64"/>
  <c r="AG66"/>
  <c r="E2" i="5"/>
  <c r="P2" i="1" s="1"/>
  <c r="E3" i="5"/>
  <c r="P3" i="1" s="1"/>
  <c r="AG3" s="1"/>
  <c r="E5" i="5"/>
  <c r="P5" i="1" s="1"/>
  <c r="AG5" s="1"/>
  <c r="E6" i="5"/>
  <c r="P6" i="1" s="1"/>
  <c r="AG6" s="1"/>
  <c r="AG13"/>
  <c r="AG17"/>
  <c r="AG19"/>
  <c r="AG21"/>
  <c r="AG25"/>
  <c r="AG27"/>
  <c r="AG29"/>
  <c r="AG31"/>
  <c r="AG33"/>
  <c r="AG35"/>
  <c r="AG37"/>
  <c r="AG39"/>
  <c r="AG41"/>
  <c r="AG43"/>
  <c r="AG45"/>
  <c r="AG47"/>
  <c r="AG49"/>
  <c r="AG10"/>
  <c r="E53" i="5"/>
  <c r="P53" i="1" s="1"/>
  <c r="AG53" s="1"/>
  <c r="AG71"/>
  <c r="AG50"/>
  <c r="AG42"/>
  <c r="AG34"/>
  <c r="AG20"/>
  <c r="AG63"/>
  <c r="AG54"/>
  <c r="AG38"/>
  <c r="AG30"/>
  <c r="AG18"/>
  <c r="AG32"/>
  <c r="AG36"/>
  <c r="AG40"/>
  <c r="AG44"/>
  <c r="AG48"/>
  <c r="AG52"/>
  <c r="AG59"/>
  <c r="AG69"/>
  <c r="E9" i="5"/>
  <c r="P9" i="1" s="1"/>
  <c r="AG9" s="1"/>
  <c r="AG28"/>
  <c r="AG70"/>
  <c r="E72" i="5"/>
  <c r="P72" i="1" s="1"/>
  <c r="E7" i="5"/>
  <c r="P7" i="1" s="1"/>
  <c r="AG7" s="1"/>
  <c r="L70"/>
  <c r="L58"/>
  <c r="L47"/>
  <c r="L35"/>
  <c r="L27"/>
  <c r="L15"/>
  <c r="L7"/>
  <c r="L69"/>
  <c r="L65"/>
  <c r="L61"/>
  <c r="L54"/>
  <c r="L50"/>
  <c r="L46"/>
  <c r="L42"/>
  <c r="L38"/>
  <c r="L34"/>
  <c r="L30"/>
  <c r="L26"/>
  <c r="L22"/>
  <c r="L18"/>
  <c r="L14"/>
  <c r="L10"/>
  <c r="L6"/>
  <c r="L2"/>
  <c r="L66"/>
  <c r="L62"/>
  <c r="L55"/>
  <c r="L51"/>
  <c r="L43"/>
  <c r="L39"/>
  <c r="L31"/>
  <c r="L23"/>
  <c r="L19"/>
  <c r="L11"/>
  <c r="L3"/>
  <c r="L72"/>
  <c r="L68"/>
  <c r="L64"/>
  <c r="L60"/>
  <c r="L57"/>
  <c r="L53"/>
  <c r="L49"/>
  <c r="L45"/>
  <c r="L41"/>
  <c r="L37"/>
  <c r="L33"/>
  <c r="L29"/>
  <c r="L25"/>
  <c r="L21"/>
  <c r="L17"/>
  <c r="L13"/>
  <c r="L9"/>
  <c r="L5"/>
  <c r="L71"/>
  <c r="L67"/>
  <c r="L63"/>
  <c r="L59"/>
  <c r="L56"/>
  <c r="L52"/>
  <c r="L48"/>
  <c r="L44"/>
  <c r="L40"/>
  <c r="L36"/>
  <c r="L32"/>
  <c r="L28"/>
  <c r="L24"/>
  <c r="L20"/>
  <c r="L16"/>
  <c r="L12"/>
  <c r="L8"/>
  <c r="L4"/>
  <c r="M8" l="1"/>
  <c r="M24"/>
  <c r="M4"/>
  <c r="M12"/>
  <c r="M20"/>
  <c r="M28"/>
  <c r="M36"/>
  <c r="M44"/>
  <c r="M52"/>
  <c r="M59"/>
  <c r="M67"/>
  <c r="M5"/>
  <c r="M13"/>
  <c r="M21"/>
  <c r="M29"/>
  <c r="M37"/>
  <c r="M45"/>
  <c r="M53"/>
  <c r="M60"/>
  <c r="M68"/>
  <c r="M3"/>
  <c r="M19"/>
  <c r="M31"/>
  <c r="M43"/>
  <c r="M55"/>
  <c r="M66"/>
  <c r="M6"/>
  <c r="M14"/>
  <c r="M22"/>
  <c r="M30"/>
  <c r="M38"/>
  <c r="M46"/>
  <c r="M54"/>
  <c r="M65"/>
  <c r="M7"/>
  <c r="M27"/>
  <c r="M47"/>
  <c r="M70"/>
  <c r="M170"/>
  <c r="M182"/>
  <c r="M184"/>
  <c r="M192"/>
  <c r="M2"/>
  <c r="M167"/>
  <c r="M169"/>
  <c r="M173"/>
  <c r="M183"/>
  <c r="M187"/>
  <c r="M189"/>
  <c r="M191"/>
  <c r="M193"/>
  <c r="M188"/>
  <c r="M180"/>
  <c r="M176"/>
  <c r="M181"/>
  <c r="M177"/>
  <c r="M186"/>
  <c r="M185"/>
  <c r="M178"/>
  <c r="M190"/>
  <c r="M179"/>
  <c r="M171"/>
  <c r="M175"/>
  <c r="M174"/>
  <c r="M172"/>
  <c r="M168"/>
  <c r="M156"/>
  <c r="M159"/>
  <c r="M164"/>
  <c r="M163"/>
  <c r="M160"/>
  <c r="M165"/>
  <c r="M166"/>
  <c r="M153"/>
  <c r="M161"/>
  <c r="M162"/>
  <c r="M158"/>
  <c r="M157"/>
  <c r="M151"/>
  <c r="M150"/>
  <c r="M149"/>
  <c r="M148"/>
  <c r="M147"/>
  <c r="M146"/>
  <c r="M155"/>
  <c r="M154"/>
  <c r="M152"/>
  <c r="M142"/>
  <c r="M145"/>
  <c r="M144"/>
  <c r="M143"/>
  <c r="M134"/>
  <c r="M138"/>
  <c r="M139"/>
  <c r="M140"/>
  <c r="M135"/>
  <c r="M141"/>
  <c r="M136"/>
  <c r="M137"/>
  <c r="M133"/>
  <c r="M132"/>
  <c r="M129"/>
  <c r="M131"/>
  <c r="M130"/>
  <c r="M128"/>
  <c r="M125"/>
  <c r="M127"/>
  <c r="M126"/>
  <c r="M121"/>
  <c r="M105"/>
  <c r="M124"/>
  <c r="M120"/>
  <c r="M123"/>
  <c r="M119"/>
  <c r="M75"/>
  <c r="M122"/>
  <c r="M113"/>
  <c r="M114"/>
  <c r="M115"/>
  <c r="M116"/>
  <c r="M117"/>
  <c r="M118"/>
  <c r="M111"/>
  <c r="M112"/>
  <c r="M110"/>
  <c r="M95"/>
  <c r="M93"/>
  <c r="M102"/>
  <c r="M101"/>
  <c r="M97"/>
  <c r="M109"/>
  <c r="M100"/>
  <c r="M99"/>
  <c r="M90"/>
  <c r="M91"/>
  <c r="M98"/>
  <c r="M94"/>
  <c r="M92"/>
  <c r="M108"/>
  <c r="M96"/>
  <c r="M107"/>
  <c r="M106"/>
  <c r="M103"/>
  <c r="M104"/>
  <c r="M81"/>
  <c r="M88"/>
  <c r="M84"/>
  <c r="M85"/>
  <c r="M87"/>
  <c r="M86"/>
  <c r="M89"/>
  <c r="M83"/>
  <c r="M76"/>
  <c r="M79"/>
  <c r="M82"/>
  <c r="M80"/>
  <c r="M77"/>
  <c r="M78"/>
  <c r="M73"/>
  <c r="M74"/>
  <c r="M16"/>
  <c r="M32"/>
  <c r="M40"/>
  <c r="M48"/>
  <c r="M56"/>
  <c r="M63"/>
  <c r="M71"/>
  <c r="M9"/>
  <c r="M17"/>
  <c r="M25"/>
  <c r="M33"/>
  <c r="M41"/>
  <c r="M49"/>
  <c r="M57"/>
  <c r="M64"/>
  <c r="M72"/>
  <c r="M11"/>
  <c r="M23"/>
  <c r="M39"/>
  <c r="M51"/>
  <c r="M62"/>
  <c r="M10"/>
  <c r="M18"/>
  <c r="M26"/>
  <c r="M34"/>
  <c r="M42"/>
  <c r="M50"/>
  <c r="M61"/>
  <c r="M69"/>
  <c r="M15"/>
  <c r="M35"/>
  <c r="M58"/>
  <c r="AG209"/>
  <c r="AR209" s="1"/>
  <c r="AG205"/>
  <c r="AR205" s="1"/>
  <c r="AG208"/>
  <c r="AR208" s="1"/>
  <c r="AG204"/>
  <c r="AR204" s="1"/>
  <c r="AG212"/>
  <c r="AR212" s="1"/>
  <c r="AG206"/>
  <c r="AR206" s="1"/>
  <c r="P219"/>
  <c r="AG219" s="1"/>
  <c r="P218"/>
  <c r="AG218" s="1"/>
  <c r="AR218" s="1"/>
  <c r="P216"/>
  <c r="AG216" s="1"/>
  <c r="P233"/>
  <c r="AG233" s="1"/>
  <c r="AR233" s="1"/>
  <c r="AG239"/>
  <c r="AR239" s="1"/>
  <c r="AG227"/>
  <c r="AR227" s="1"/>
  <c r="AG224"/>
  <c r="AR224" s="1"/>
  <c r="E235" i="5"/>
  <c r="AR200" i="1"/>
  <c r="AR202"/>
  <c r="E239" i="5"/>
  <c r="AR207" i="1"/>
  <c r="AG237"/>
  <c r="AR237" s="1"/>
  <c r="AR210"/>
  <c r="AG2"/>
  <c r="AG243"/>
  <c r="AR243" s="1"/>
  <c r="E196" i="5"/>
  <c r="AG72" i="1"/>
  <c r="AR8"/>
  <c r="AR16"/>
  <c r="AR24"/>
  <c r="AR32"/>
  <c r="AR40"/>
  <c r="AR48"/>
  <c r="AR56"/>
  <c r="AR63"/>
  <c r="AR71"/>
  <c r="AR9"/>
  <c r="AR17"/>
  <c r="AR25"/>
  <c r="AR33"/>
  <c r="AR41"/>
  <c r="AR49"/>
  <c r="AR57"/>
  <c r="AR64"/>
  <c r="AR11"/>
  <c r="AR23"/>
  <c r="AR39"/>
  <c r="AR51"/>
  <c r="AR62"/>
  <c r="AR10"/>
  <c r="AR18"/>
  <c r="AR26"/>
  <c r="AR34"/>
  <c r="AR42"/>
  <c r="AR50"/>
  <c r="AR65"/>
  <c r="AR7"/>
  <c r="AR27"/>
  <c r="AR47"/>
  <c r="AR70"/>
  <c r="AR12"/>
  <c r="AR20"/>
  <c r="AR28"/>
  <c r="AR36"/>
  <c r="AR44"/>
  <c r="AR52"/>
  <c r="AR59"/>
  <c r="AR67"/>
  <c r="AR5"/>
  <c r="AR13"/>
  <c r="AR21"/>
  <c r="AR29"/>
  <c r="AR37"/>
  <c r="AR45"/>
  <c r="AR53"/>
  <c r="AR60"/>
  <c r="AR68"/>
  <c r="AR3"/>
  <c r="AR19"/>
  <c r="AR31"/>
  <c r="AR43"/>
  <c r="AR55"/>
  <c r="AR66"/>
  <c r="AR6"/>
  <c r="AR14"/>
  <c r="AR22"/>
  <c r="AR30"/>
  <c r="AR38"/>
  <c r="AR46"/>
  <c r="AR54"/>
  <c r="AR61"/>
  <c r="AR69"/>
  <c r="AR15"/>
  <c r="AR35"/>
  <c r="AR58"/>
  <c r="AR4"/>
  <c r="AR219" l="1"/>
  <c r="AH222"/>
  <c r="AH72"/>
  <c r="AH7"/>
  <c r="AH51"/>
  <c r="AH26"/>
  <c r="AH15"/>
  <c r="AH65"/>
  <c r="AH12"/>
  <c r="AH58"/>
  <c r="AH64"/>
  <c r="AH13"/>
  <c r="AH25"/>
  <c r="AH33"/>
  <c r="AH41"/>
  <c r="AH49"/>
  <c r="AH50"/>
  <c r="AH63"/>
  <c r="AH18"/>
  <c r="AH44"/>
  <c r="AH69"/>
  <c r="AH22"/>
  <c r="AH11"/>
  <c r="AH16"/>
  <c r="AH4"/>
  <c r="AH57"/>
  <c r="AH62"/>
  <c r="AH3"/>
  <c r="AH17"/>
  <c r="AH27"/>
  <c r="AH35"/>
  <c r="AH43"/>
  <c r="AH10"/>
  <c r="AH42"/>
  <c r="AH54"/>
  <c r="AH32"/>
  <c r="AH48"/>
  <c r="AH9"/>
  <c r="AH2"/>
  <c r="AH192"/>
  <c r="AH188"/>
  <c r="AH184"/>
  <c r="AH180"/>
  <c r="AH176"/>
  <c r="AH172"/>
  <c r="AH168"/>
  <c r="AH191"/>
  <c r="AH187"/>
  <c r="AH183"/>
  <c r="AH179"/>
  <c r="AH175"/>
  <c r="AH171"/>
  <c r="AH167"/>
  <c r="AH190"/>
  <c r="AH186"/>
  <c r="AH182"/>
  <c r="AH178"/>
  <c r="AH174"/>
  <c r="AH170"/>
  <c r="AH193"/>
  <c r="AH189"/>
  <c r="AH185"/>
  <c r="AH181"/>
  <c r="AH177"/>
  <c r="AH173"/>
  <c r="AH169"/>
  <c r="AH156"/>
  <c r="AH159"/>
  <c r="AH164"/>
  <c r="AH163"/>
  <c r="AH166"/>
  <c r="AH165"/>
  <c r="AH153"/>
  <c r="AH160"/>
  <c r="AH162"/>
  <c r="AH161"/>
  <c r="AH158"/>
  <c r="AH157"/>
  <c r="AH148"/>
  <c r="AH150"/>
  <c r="AH151"/>
  <c r="AH149"/>
  <c r="AH152"/>
  <c r="AH154"/>
  <c r="AH146"/>
  <c r="AH155"/>
  <c r="AH147"/>
  <c r="AH142"/>
  <c r="AH145"/>
  <c r="AH143"/>
  <c r="AH144"/>
  <c r="AH134"/>
  <c r="AH138"/>
  <c r="AH141"/>
  <c r="AH140"/>
  <c r="AH133"/>
  <c r="AH139"/>
  <c r="AH132"/>
  <c r="AH135"/>
  <c r="AH137"/>
  <c r="AH136"/>
  <c r="AH129"/>
  <c r="AH131"/>
  <c r="AH128"/>
  <c r="AH130"/>
  <c r="AH127"/>
  <c r="AH125"/>
  <c r="AH121"/>
  <c r="AH105"/>
  <c r="AH126"/>
  <c r="AH120"/>
  <c r="AH123"/>
  <c r="AH119"/>
  <c r="AH122"/>
  <c r="AH124"/>
  <c r="AH75"/>
  <c r="AH118"/>
  <c r="AH114"/>
  <c r="AH117"/>
  <c r="AH115"/>
  <c r="AH113"/>
  <c r="AH116"/>
  <c r="AH111"/>
  <c r="AH110"/>
  <c r="AH112"/>
  <c r="AH95"/>
  <c r="AH109"/>
  <c r="AH97"/>
  <c r="AH103"/>
  <c r="AH108"/>
  <c r="AH104"/>
  <c r="AH90"/>
  <c r="AH107"/>
  <c r="AH106"/>
  <c r="AH98"/>
  <c r="AH99"/>
  <c r="AH96"/>
  <c r="AH94"/>
  <c r="AH100"/>
  <c r="AH101"/>
  <c r="AH102"/>
  <c r="AH93"/>
  <c r="AH91"/>
  <c r="AH81"/>
  <c r="AH92"/>
  <c r="AH88"/>
  <c r="AH89"/>
  <c r="AH87"/>
  <c r="AH85"/>
  <c r="AH84"/>
  <c r="AH76"/>
  <c r="AH86"/>
  <c r="AH79"/>
  <c r="AH83"/>
  <c r="AH80"/>
  <c r="AH82"/>
  <c r="AH78"/>
  <c r="AH77"/>
  <c r="AH73"/>
  <c r="AH74"/>
  <c r="AH67"/>
  <c r="AH46"/>
  <c r="AH24"/>
  <c r="AH61"/>
  <c r="AH55"/>
  <c r="AH8"/>
  <c r="AH5"/>
  <c r="AH19"/>
  <c r="AH29"/>
  <c r="AH37"/>
  <c r="AH45"/>
  <c r="AH53"/>
  <c r="AH34"/>
  <c r="AH38"/>
  <c r="AH36"/>
  <c r="AH52"/>
  <c r="AH28"/>
  <c r="AH14"/>
  <c r="AH23"/>
  <c r="AH68"/>
  <c r="AH56"/>
  <c r="AH60"/>
  <c r="AH66"/>
  <c r="AH6"/>
  <c r="AH21"/>
  <c r="AH31"/>
  <c r="AH39"/>
  <c r="AH47"/>
  <c r="AH71"/>
  <c r="AH20"/>
  <c r="AH30"/>
  <c r="AH40"/>
  <c r="AH59"/>
  <c r="AH70"/>
  <c r="AR216"/>
  <c r="AS228" s="1"/>
  <c r="AH226"/>
  <c r="P240"/>
  <c r="AG240" s="1"/>
  <c r="P236"/>
  <c r="AG236" s="1"/>
  <c r="P197"/>
  <c r="AG197" s="1"/>
  <c r="AH206" s="1"/>
  <c r="AH230"/>
  <c r="AH221"/>
  <c r="AH228"/>
  <c r="AH215"/>
  <c r="AH233"/>
  <c r="AH232"/>
  <c r="AH219"/>
  <c r="AH220"/>
  <c r="AH224"/>
  <c r="AH216"/>
  <c r="AH231"/>
  <c r="AH218"/>
  <c r="AH217"/>
  <c r="AH229"/>
  <c r="AH227"/>
  <c r="AH225"/>
  <c r="AH223"/>
  <c r="AR2"/>
  <c r="AR72"/>
  <c r="AS227" l="1"/>
  <c r="AS72"/>
  <c r="AS168"/>
  <c r="AS182"/>
  <c r="AS192"/>
  <c r="AS167"/>
  <c r="AS173"/>
  <c r="AS187"/>
  <c r="AS191"/>
  <c r="AS177"/>
  <c r="AS186"/>
  <c r="AS180"/>
  <c r="AS181"/>
  <c r="AS176"/>
  <c r="AS172"/>
  <c r="AS174"/>
  <c r="AS170"/>
  <c r="AS184"/>
  <c r="AS2"/>
  <c r="AS169"/>
  <c r="AS183"/>
  <c r="AS189"/>
  <c r="AS193"/>
  <c r="AS188"/>
  <c r="AS179"/>
  <c r="AS190"/>
  <c r="AS185"/>
  <c r="AS178"/>
  <c r="AS171"/>
  <c r="AS175"/>
  <c r="AS156"/>
  <c r="AS159"/>
  <c r="AS166"/>
  <c r="AS153"/>
  <c r="AS165"/>
  <c r="AS163"/>
  <c r="AS164"/>
  <c r="AS162"/>
  <c r="AS160"/>
  <c r="AS161"/>
  <c r="AS157"/>
  <c r="AS158"/>
  <c r="AS150"/>
  <c r="AS155"/>
  <c r="AS149"/>
  <c r="AS154"/>
  <c r="AS148"/>
  <c r="AS151"/>
  <c r="AS152"/>
  <c r="AS146"/>
  <c r="AS147"/>
  <c r="AS145"/>
  <c r="AS142"/>
  <c r="AS144"/>
  <c r="AS143"/>
  <c r="AS134"/>
  <c r="AS138"/>
  <c r="AS141"/>
  <c r="AS140"/>
  <c r="AS133"/>
  <c r="AS132"/>
  <c r="AS139"/>
  <c r="AS135"/>
  <c r="AS136"/>
  <c r="AS137"/>
  <c r="AS129"/>
  <c r="AS131"/>
  <c r="AS128"/>
  <c r="AS130"/>
  <c r="AS127"/>
  <c r="AS125"/>
  <c r="AS126"/>
  <c r="AS120"/>
  <c r="AS124"/>
  <c r="AS119"/>
  <c r="AS75"/>
  <c r="AS105"/>
  <c r="AS123"/>
  <c r="AS122"/>
  <c r="AS121"/>
  <c r="AS116"/>
  <c r="AS118"/>
  <c r="AS117"/>
  <c r="AS115"/>
  <c r="AS114"/>
  <c r="AS113"/>
  <c r="AS112"/>
  <c r="AS110"/>
  <c r="AS111"/>
  <c r="AS95"/>
  <c r="AS90"/>
  <c r="AS109"/>
  <c r="AS97"/>
  <c r="AS104"/>
  <c r="AS108"/>
  <c r="AS103"/>
  <c r="AS107"/>
  <c r="AS106"/>
  <c r="AS98"/>
  <c r="AS96"/>
  <c r="AS99"/>
  <c r="AS94"/>
  <c r="AS100"/>
  <c r="AS102"/>
  <c r="AS93"/>
  <c r="AS101"/>
  <c r="AS91"/>
  <c r="AS81"/>
  <c r="AS92"/>
  <c r="AS89"/>
  <c r="AS88"/>
  <c r="AS87"/>
  <c r="AS84"/>
  <c r="AS79"/>
  <c r="AS76"/>
  <c r="AS83"/>
  <c r="AS86"/>
  <c r="AS85"/>
  <c r="AS80"/>
  <c r="AS82"/>
  <c r="AS78"/>
  <c r="AS77"/>
  <c r="AS74"/>
  <c r="AS73"/>
  <c r="AS16"/>
  <c r="AS48"/>
  <c r="AS9"/>
  <c r="AS41"/>
  <c r="AS11"/>
  <c r="AS62"/>
  <c r="AS34"/>
  <c r="AS7"/>
  <c r="AS12"/>
  <c r="AS44"/>
  <c r="AS5"/>
  <c r="AS37"/>
  <c r="AS68"/>
  <c r="AS43"/>
  <c r="AS14"/>
  <c r="AS46"/>
  <c r="AS15"/>
  <c r="AS8"/>
  <c r="AS40"/>
  <c r="AS71"/>
  <c r="AS33"/>
  <c r="AS64"/>
  <c r="AS51"/>
  <c r="AS26"/>
  <c r="AS65"/>
  <c r="AS70"/>
  <c r="AS36"/>
  <c r="AS67"/>
  <c r="AS29"/>
  <c r="AS60"/>
  <c r="AS31"/>
  <c r="AS6"/>
  <c r="AS38"/>
  <c r="AS69"/>
  <c r="AS4"/>
  <c r="AS32"/>
  <c r="AS63"/>
  <c r="AS25"/>
  <c r="AS57"/>
  <c r="AS39"/>
  <c r="AS18"/>
  <c r="AS50"/>
  <c r="AS47"/>
  <c r="AS28"/>
  <c r="AS59"/>
  <c r="AS21"/>
  <c r="AS53"/>
  <c r="AS19"/>
  <c r="AS66"/>
  <c r="AS30"/>
  <c r="AS61"/>
  <c r="AS58"/>
  <c r="AS24"/>
  <c r="AS56"/>
  <c r="AS17"/>
  <c r="AS49"/>
  <c r="AS23"/>
  <c r="AS10"/>
  <c r="AS42"/>
  <c r="AS27"/>
  <c r="AS20"/>
  <c r="AS52"/>
  <c r="AS13"/>
  <c r="AS45"/>
  <c r="AS3"/>
  <c r="AS55"/>
  <c r="AS22"/>
  <c r="AS54"/>
  <c r="AS35"/>
  <c r="AS222"/>
  <c r="AS217"/>
  <c r="AS215"/>
  <c r="AS219"/>
  <c r="AS231"/>
  <c r="AS221"/>
  <c r="AS225"/>
  <c r="AS220"/>
  <c r="AS232"/>
  <c r="AS230"/>
  <c r="AS233"/>
  <c r="AS224"/>
  <c r="AS223"/>
  <c r="AS216"/>
  <c r="AS218"/>
  <c r="AS226"/>
  <c r="AS229"/>
  <c r="AH238"/>
  <c r="AH205"/>
  <c r="AH204"/>
  <c r="AH198"/>
  <c r="AH203"/>
  <c r="AH211"/>
  <c r="AH199"/>
  <c r="AH200"/>
  <c r="AH201"/>
  <c r="AH207"/>
  <c r="AH210"/>
  <c r="AH202"/>
  <c r="AH209"/>
  <c r="AH208"/>
  <c r="AH212"/>
  <c r="AH239"/>
  <c r="AH197"/>
  <c r="AR197"/>
  <c r="AH240"/>
  <c r="AR240"/>
  <c r="AH236"/>
  <c r="AR236"/>
  <c r="AH237"/>
  <c r="AS238" l="1"/>
  <c r="AS203"/>
  <c r="AS211"/>
  <c r="AS198"/>
  <c r="AS200"/>
  <c r="AS207"/>
  <c r="AS199"/>
  <c r="AS202"/>
  <c r="AS209"/>
  <c r="AS201"/>
  <c r="AS205"/>
  <c r="AS210"/>
  <c r="AS204"/>
  <c r="AS206"/>
  <c r="AS212"/>
  <c r="AS208"/>
  <c r="AS237"/>
  <c r="AS197"/>
  <c r="AS236"/>
  <c r="AS239"/>
  <c r="AS240"/>
</calcChain>
</file>

<file path=xl/comments1.xml><?xml version="1.0" encoding="utf-8"?>
<comments xmlns="http://schemas.openxmlformats.org/spreadsheetml/2006/main">
  <authors>
    <author>Автор</author>
  </authors>
  <commentLis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кража сейфа 117 000, УД</t>
        </r>
      </text>
    </comment>
    <comment ref="D12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Кража сотрудника 12 000, заведенно уголовное дело.</t>
        </r>
      </text>
    </comment>
    <comment ref="D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кража из сейфа 39 000
</t>
        </r>
      </text>
    </comment>
    <comment ref="D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4000 непрогруженные возвраты
</t>
        </r>
      </text>
    </comment>
    <comment ref="D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кража 11000, УД</t>
        </r>
      </text>
    </comment>
    <comment ref="D43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-29000
заведено Уг.дело</t>
        </r>
      </text>
    </comment>
    <comment ref="D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кража сейфа 12060, УД</t>
        </r>
      </text>
    </comment>
    <comment ref="D6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-8947,88
заведено Уг.дело</t>
        </r>
      </text>
    </comment>
    <comment ref="D1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кража 38906,4</t>
        </r>
      </text>
    </comment>
    <comment ref="D149" authorId="0">
      <text>
        <r>
          <rPr>
            <b/>
            <sz val="9"/>
            <color indexed="81"/>
            <rFont val="Tahoma"/>
            <family val="2"/>
            <charset val="204"/>
          </rPr>
          <t>-52000
кража сейфа дело заведено</t>
        </r>
      </text>
    </comment>
    <comment ref="D1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-7000 - обман кассира,расписка на возмещение у ССБ</t>
        </r>
      </text>
    </comment>
  </commentList>
</comments>
</file>

<file path=xl/sharedStrings.xml><?xml version="1.0" encoding="utf-8"?>
<sst xmlns="http://schemas.openxmlformats.org/spreadsheetml/2006/main" count="8465" uniqueCount="830">
  <si>
    <t>№</t>
  </si>
  <si>
    <t>Магазин</t>
  </si>
  <si>
    <t>Бардина 48</t>
  </si>
  <si>
    <t>Билимбаевская 17</t>
  </si>
  <si>
    <t>Бажова 68</t>
  </si>
  <si>
    <t>Смазчиков 3</t>
  </si>
  <si>
    <t>Белинского 173</t>
  </si>
  <si>
    <t xml:space="preserve">Пионеров 12 </t>
  </si>
  <si>
    <t>Белинского 200</t>
  </si>
  <si>
    <t>Опалихинская 42</t>
  </si>
  <si>
    <t>ДеГеннина 34</t>
  </si>
  <si>
    <t>Ключевская 15</t>
  </si>
  <si>
    <t>Восточная 162</t>
  </si>
  <si>
    <t>Пехотинцев 10</t>
  </si>
  <si>
    <t>Гагарина 18</t>
  </si>
  <si>
    <t>Сурикова 53</t>
  </si>
  <si>
    <t>Блюхера 41</t>
  </si>
  <si>
    <t>Ул. 8 Марта 179</t>
  </si>
  <si>
    <t>Невьянский 1</t>
  </si>
  <si>
    <t>Комсомольсая 1</t>
  </si>
  <si>
    <t>Мамина-Сибиряка 132</t>
  </si>
  <si>
    <t>Попова 10</t>
  </si>
  <si>
    <t>Луначарского 217</t>
  </si>
  <si>
    <t>Машиностроителей 35</t>
  </si>
  <si>
    <t>Таганская 53</t>
  </si>
  <si>
    <t>Бардина 21а</t>
  </si>
  <si>
    <t>Березовский, Гагарина 4а</t>
  </si>
  <si>
    <t>Ленина 48</t>
  </si>
  <si>
    <t>Уральская 68</t>
  </si>
  <si>
    <t>Татищева 60</t>
  </si>
  <si>
    <t>Техническая 14</t>
  </si>
  <si>
    <t>А. Валека 12</t>
  </si>
  <si>
    <t>Ур. Рабочих 44</t>
  </si>
  <si>
    <t>Волгоградская 47</t>
  </si>
  <si>
    <t xml:space="preserve">Краснолесья 161 </t>
  </si>
  <si>
    <t>Баумана 56</t>
  </si>
  <si>
    <t>Де Геннина 42</t>
  </si>
  <si>
    <t>Ильича 44</t>
  </si>
  <si>
    <t>Ленина 69/3</t>
  </si>
  <si>
    <t>Самоцветный Бульвар 5</t>
  </si>
  <si>
    <t>Белореченская 22</t>
  </si>
  <si>
    <t>Чкалова 241</t>
  </si>
  <si>
    <t>Красный, 7</t>
  </si>
  <si>
    <t>Малышева 154</t>
  </si>
  <si>
    <t>Восточная 40</t>
  </si>
  <si>
    <t>Комсомольская 76</t>
  </si>
  <si>
    <t>ВП Ленина 101</t>
  </si>
  <si>
    <t>Родонитовая 38</t>
  </si>
  <si>
    <t>Бебеля 138</t>
  </si>
  <si>
    <t>Кировградская 17</t>
  </si>
  <si>
    <t>Щорса 35</t>
  </si>
  <si>
    <t>Краснолесья 97</t>
  </si>
  <si>
    <t>Краснофлотцев 36</t>
  </si>
  <si>
    <t>НТЛ Металлургов, 46</t>
  </si>
  <si>
    <t>НТЛ Ильича, 1/3</t>
  </si>
  <si>
    <t>Восточная, 13</t>
  </si>
  <si>
    <t>Декабристов 16</t>
  </si>
  <si>
    <t>8 Марта, 128</t>
  </si>
  <si>
    <t>ТМН Гольцова 10</t>
  </si>
  <si>
    <t>Городская 6</t>
  </si>
  <si>
    <t>Репина 93</t>
  </si>
  <si>
    <t>Амундсена 53</t>
  </si>
  <si>
    <t>ТМН Ямская 87</t>
  </si>
  <si>
    <t>Техническая 64</t>
  </si>
  <si>
    <t>Ясная 34/1</t>
  </si>
  <si>
    <t>Космонавтов 45а</t>
  </si>
  <si>
    <t>Заводская, 11</t>
  </si>
  <si>
    <t>Боровая 19</t>
  </si>
  <si>
    <t>Гагарина 17 Берез</t>
  </si>
  <si>
    <t>НТЛ ул.Мира 45</t>
  </si>
  <si>
    <t>НТЛ ул.Ильича 5</t>
  </si>
  <si>
    <t>Кр Героев Берез</t>
  </si>
  <si>
    <t>8 марта 190</t>
  </si>
  <si>
    <t>К Маркса 2а Полевск</t>
  </si>
  <si>
    <t>Время открытия магазина</t>
  </si>
  <si>
    <t>Время закрытия магазина</t>
  </si>
  <si>
    <t>стандарты по ч/листу</t>
  </si>
  <si>
    <t>Z отчеты</t>
  </si>
  <si>
    <t>Минусовые остатки</t>
  </si>
  <si>
    <t>ТП</t>
  </si>
  <si>
    <t>План по выручке за месяц</t>
  </si>
  <si>
    <t>Норма подснятий в месяц</t>
  </si>
  <si>
    <t>План по допродажам</t>
  </si>
  <si>
    <t>% своевр. выкладки</t>
  </si>
  <si>
    <t>Нормативы по фотоотчетам</t>
  </si>
  <si>
    <t>Нормативы по инкассации</t>
  </si>
  <si>
    <t>Количество по штату</t>
  </si>
  <si>
    <t>Кол-во нарушений за месяц</t>
  </si>
  <si>
    <t>Баллы</t>
  </si>
  <si>
    <t>Норма</t>
  </si>
  <si>
    <t>Итого</t>
  </si>
  <si>
    <t>Рейтинг</t>
  </si>
  <si>
    <t>% выполнения чек-листа</t>
  </si>
  <si>
    <t>% соблюдения стандартов</t>
  </si>
  <si>
    <t>Штатное расписание</t>
  </si>
  <si>
    <t>Кол-во человек</t>
  </si>
  <si>
    <t>% закрытия вакансий</t>
  </si>
  <si>
    <t>Кол-во проверок</t>
  </si>
  <si>
    <t>План</t>
  </si>
  <si>
    <t>Факт</t>
  </si>
  <si>
    <t>СВОД</t>
  </si>
  <si>
    <t>Кол-во нарушений</t>
  </si>
  <si>
    <t>Санитарные дни</t>
  </si>
  <si>
    <t>Ценники</t>
  </si>
  <si>
    <t xml:space="preserve">Просрок </t>
  </si>
  <si>
    <t>Подснятия сигареты</t>
  </si>
  <si>
    <t>Супервайзер</t>
  </si>
  <si>
    <t>Савченко</t>
  </si>
  <si>
    <t>Клементьева</t>
  </si>
  <si>
    <t xml:space="preserve">Норматив по потерям </t>
  </si>
  <si>
    <t>Город</t>
  </si>
  <si>
    <t>Дата ревизии</t>
  </si>
  <si>
    <t>Екатеринбург</t>
  </si>
  <si>
    <t>Металлургов 46</t>
  </si>
  <si>
    <t>8 Марта 128</t>
  </si>
  <si>
    <t>Тюмень</t>
  </si>
  <si>
    <t>Восточная 13</t>
  </si>
  <si>
    <t>Березовский</t>
  </si>
  <si>
    <t>Гагарина 4а</t>
  </si>
  <si>
    <t>Верхняя Пышма</t>
  </si>
  <si>
    <t>Ленина 101</t>
  </si>
  <si>
    <t>Ямская 87</t>
  </si>
  <si>
    <t>Нижний Тагил</t>
  </si>
  <si>
    <t>Заводская 11</t>
  </si>
  <si>
    <t>Полевской</t>
  </si>
  <si>
    <t>Красных Героев 18</t>
  </si>
  <si>
    <t>Мира 45</t>
  </si>
  <si>
    <t>Ильича 5</t>
  </si>
  <si>
    <t>Гагарина 17</t>
  </si>
  <si>
    <t>8 Марта 179</t>
  </si>
  <si>
    <t>Ильича 1/3</t>
  </si>
  <si>
    <t>Комсомольская 1</t>
  </si>
  <si>
    <t>Средний чек</t>
  </si>
  <si>
    <t>хлеб</t>
  </si>
  <si>
    <t>крупа</t>
  </si>
  <si>
    <t>пиво регалы</t>
  </si>
  <si>
    <t>молочный холодильник</t>
  </si>
  <si>
    <t>холодильник сыр\колбаса</t>
  </si>
  <si>
    <t>пивной холодильник</t>
  </si>
  <si>
    <t>нон -фуд</t>
  </si>
  <si>
    <t>корма</t>
  </si>
  <si>
    <t>сигареты</t>
  </si>
  <si>
    <t>прикассовая</t>
  </si>
  <si>
    <t>коньяк+конфеты</t>
  </si>
  <si>
    <t>ротонда</t>
  </si>
  <si>
    <t>водка</t>
  </si>
  <si>
    <t>мартини+шоколад</t>
  </si>
  <si>
    <t>общие правила</t>
  </si>
  <si>
    <t>рыба</t>
  </si>
  <si>
    <t>Балл</t>
  </si>
  <si>
    <t>Рейтинг Коммерческий</t>
  </si>
  <si>
    <t>Сумма</t>
  </si>
  <si>
    <t>Причина</t>
  </si>
  <si>
    <t>Кол-во минусовых</t>
  </si>
  <si>
    <t>Процент</t>
  </si>
  <si>
    <t>Предоставление скидки 10%</t>
  </si>
  <si>
    <t>Предоставление клиентской скидки</t>
  </si>
  <si>
    <t>Рейтинг Административный</t>
  </si>
  <si>
    <t>Рейтинг Потери</t>
  </si>
  <si>
    <t>Сумма недостачи</t>
  </si>
  <si>
    <t>ПЛАН_СД</t>
  </si>
  <si>
    <t>ФАКТ_СД</t>
  </si>
  <si>
    <t>10% скидка нарушения</t>
  </si>
  <si>
    <t>Клиентская скидка</t>
  </si>
  <si>
    <t>Распорядок дня</t>
  </si>
  <si>
    <t>ПРВ Трубников 21</t>
  </si>
  <si>
    <t>Большакова 143</t>
  </si>
  <si>
    <t>Дацкевич А.С.</t>
  </si>
  <si>
    <t>Клементьева О.С.</t>
  </si>
  <si>
    <t>Савченко Д.А.</t>
  </si>
  <si>
    <t>Хафизова Н.Р.</t>
  </si>
  <si>
    <t>Первоуральск</t>
  </si>
  <si>
    <t>Трубников 21</t>
  </si>
  <si>
    <t>СУПЕРВАЙЗЕРЫ</t>
  </si>
  <si>
    <t>100 и более</t>
  </si>
  <si>
    <t>от 95 до 99,99</t>
  </si>
  <si>
    <t>менее 95</t>
  </si>
  <si>
    <t>% выполения плана</t>
  </si>
  <si>
    <t>менее 98</t>
  </si>
  <si>
    <t>Трафик</t>
  </si>
  <si>
    <t>90 и более</t>
  </si>
  <si>
    <t>от 89 до 80</t>
  </si>
  <si>
    <t>менее 80</t>
  </si>
  <si>
    <t>менее 90</t>
  </si>
  <si>
    <t>80 и более</t>
  </si>
  <si>
    <t>от 65 до 79</t>
  </si>
  <si>
    <t>менее 65</t>
  </si>
  <si>
    <t>допустимо 3 нарушения</t>
  </si>
  <si>
    <t>менее 75</t>
  </si>
  <si>
    <t>допустимо 1 нарушение</t>
  </si>
  <si>
    <t>Причина: нет интернета</t>
  </si>
  <si>
    <t>Причина: нет флешки</t>
  </si>
  <si>
    <t>Причина: нет фотоаппарата</t>
  </si>
  <si>
    <t>Причина: не работает фотоаппарат</t>
  </si>
  <si>
    <t>Причина: ревизия</t>
  </si>
  <si>
    <t>Причина: не работает зарядное устройство</t>
  </si>
  <si>
    <t>Причина: нет зарядного устройста</t>
  </si>
  <si>
    <t>Причина: нет батареек</t>
  </si>
  <si>
    <t>от 99,99 до 85</t>
  </si>
  <si>
    <t>менее 85</t>
  </si>
  <si>
    <t>от 99,99 до 75</t>
  </si>
  <si>
    <t>от 99,99 до 90</t>
  </si>
  <si>
    <t>менее 100</t>
  </si>
  <si>
    <t>Процент заполняемости штатом</t>
  </si>
  <si>
    <t>Разница</t>
  </si>
  <si>
    <t>СРЕДНЕЕ</t>
  </si>
  <si>
    <t xml:space="preserve">% соблюдения </t>
  </si>
  <si>
    <t xml:space="preserve">ШКАЛА КОММЕРЧЕСКИЙ </t>
  </si>
  <si>
    <t>ШКАЛА АДМИНИСТРАТИВНЫЙ</t>
  </si>
  <si>
    <t>ШКАЛА ПОТЕРИ</t>
  </si>
  <si>
    <t>ШКАЛА ИТОГОВЫЙ</t>
  </si>
  <si>
    <t>0-2 SKU</t>
  </si>
  <si>
    <t>3-5 SKU</t>
  </si>
  <si>
    <t>более 5 SKU</t>
  </si>
  <si>
    <t>% потерь</t>
  </si>
  <si>
    <t>ревизии текущего месяца</t>
  </si>
  <si>
    <t>не было ревизии</t>
  </si>
  <si>
    <t xml:space="preserve">Кол-во нарушений </t>
  </si>
  <si>
    <t xml:space="preserve">Действия СВ </t>
  </si>
  <si>
    <t xml:space="preserve">Желтая зона </t>
  </si>
  <si>
    <t xml:space="preserve">3.Контрольная беседа  с персоналом магазина </t>
  </si>
  <si>
    <t xml:space="preserve">Красная зона </t>
  </si>
  <si>
    <t>Действия СВ</t>
  </si>
  <si>
    <t xml:space="preserve">1. На ежеденевный контроль СВ открытие магазина  попавшего в отчет </t>
  </si>
  <si>
    <t>3. Штраф заведующей с трансляцией на всю сеть</t>
  </si>
  <si>
    <t>4.Контроль СВ за графиком работы  персонала.</t>
  </si>
  <si>
    <t>2. Срок устранения 2 дня . Фотоотчет на руководителя о выполнении поставленных задач по чек-листу .</t>
  </si>
  <si>
    <t xml:space="preserve">1. СВ готовит Модельную точку </t>
  </si>
  <si>
    <t xml:space="preserve">2. Отчет на руководителя через фототчет </t>
  </si>
  <si>
    <t>1. СВ проводит контрольную беседу с персоналом на знание стандартов  обслуживания .</t>
  </si>
  <si>
    <t>2. СВ принимает зачет  у персонала на знание стандартов обслуживания .</t>
  </si>
  <si>
    <t xml:space="preserve">1.Ежедневный контроль СВ за предоставлением фотоотчета с магазина </t>
  </si>
  <si>
    <t>Отв. Отдела Персонала - своевремнное закрытие вакансии - срок 1 неделя.</t>
  </si>
  <si>
    <t>1. Контроль СВ за наличием минусовых остатков  2 раза в день  через СМ</t>
  </si>
  <si>
    <t>2.Заведующая отчитывается на ежедневной основе до 14:00 на СВ о проведение локальной инвентаризации  с указанием номера и суммы .</t>
  </si>
  <si>
    <t xml:space="preserve">3. СВ отчитывается на руководителя до 16:00 о проведении локальной инвентаризации  с суммой и номером инвентаризации </t>
  </si>
  <si>
    <t>от 98 до 99,99</t>
  </si>
  <si>
    <t>Максимум</t>
  </si>
  <si>
    <t>%</t>
  </si>
  <si>
    <t>Значение</t>
  </si>
  <si>
    <t>2 кассы</t>
  </si>
  <si>
    <t>1 касса</t>
  </si>
  <si>
    <t>Причина: USB не работает</t>
  </si>
  <si>
    <t>Главная касса</t>
  </si>
  <si>
    <t>Есть/нет расхождения</t>
  </si>
  <si>
    <t>Товарные и кассовые отчеты</t>
  </si>
  <si>
    <t>Отставание/недель</t>
  </si>
  <si>
    <t>Среднее кол-во позиций в чеке</t>
  </si>
  <si>
    <t>Итого Коммерческий</t>
  </si>
  <si>
    <t>Результат</t>
  </si>
  <si>
    <t>Медицинские книжки</t>
  </si>
  <si>
    <t>3.контроль выставление штендера там где это можно</t>
  </si>
  <si>
    <t>4.контроль чистоты и доступности входной группы(можно без препятственно попасть в магазин)</t>
  </si>
  <si>
    <t>1. СВ находится в магазине в санитарный день для того что бы проконтролирвоать выполнения работы</t>
  </si>
  <si>
    <t xml:space="preserve">3.Проведение беседы с персоналом на выявление причин текучести </t>
  </si>
  <si>
    <t>4. Составить график работы персонала с учетом вывода мобильной группы . Исполнение графика на контроле СВ</t>
  </si>
  <si>
    <t>2.контроль знания сотрудников магазина путем тестирования на знания технологии по выставлению и убиранию цеников(переворачиванию при отсутсвии)</t>
  </si>
  <si>
    <t>3.штраф заведующей при повторном нарушении за месяц</t>
  </si>
  <si>
    <t>1. При выяавлении нарушений по работе с клиентской картой, высылается распоряжение на всю сеть.(со штрафом на ответсвенное лицо в 5кратном размере)</t>
  </si>
  <si>
    <t xml:space="preserve">План </t>
  </si>
  <si>
    <t xml:space="preserve">Факт </t>
  </si>
  <si>
    <t xml:space="preserve">Норма </t>
  </si>
  <si>
    <t>Причина: нет электричества</t>
  </si>
  <si>
    <t>Очередь</t>
  </si>
  <si>
    <t>Кол-во ситуаций</t>
  </si>
  <si>
    <t>Соотношение</t>
  </si>
  <si>
    <t>95 и более</t>
  </si>
  <si>
    <t>от 90 до 95</t>
  </si>
  <si>
    <t>95 и выше</t>
  </si>
  <si>
    <t>Показатель складывается из:</t>
  </si>
  <si>
    <t>1. время открытия магазина</t>
  </si>
  <si>
    <t>2. время закрытия магазина</t>
  </si>
  <si>
    <t>4. фотоотчеты</t>
  </si>
  <si>
    <t>5. инкассации</t>
  </si>
  <si>
    <t>6. снятие z-отчета</t>
  </si>
  <si>
    <t>от 89,99 до 80</t>
  </si>
  <si>
    <t>от 95 до 90</t>
  </si>
  <si>
    <t>Балл (1800)</t>
  </si>
  <si>
    <t>1620 и более</t>
  </si>
  <si>
    <t>менее 1440</t>
  </si>
  <si>
    <t xml:space="preserve">Итого Административный  </t>
  </si>
  <si>
    <t xml:space="preserve">1. Контроль  выкладки товара и наличия стопера "ХИТ" на позиции по допродажам </t>
  </si>
  <si>
    <t>2. Проверка знаний персоналом позиций участвующих в допродажах и аннотации к ним.</t>
  </si>
  <si>
    <t>4. СВ  во время посещения магазина, проводит мастер-клас, как продавать допродажи, минимум 5 покупателей.</t>
  </si>
  <si>
    <t>1. СВ принимает зачет у персонала магазина на знание позиций допродаж</t>
  </si>
  <si>
    <t>2. Выкладка товара по допродажам  в прикассовую зону ,т.е  наличие товара "под рукой" у кассира,  все  СКЮ есть на кассовой зоне и не скрыты от глаз покупателя</t>
  </si>
  <si>
    <t>3. СВ  во время посещения магазина, проводит мастер-класс, как продавать допродажи, минимум 5 покупателей.</t>
  </si>
  <si>
    <t>4. СВ проводит  деление плана по допродажам товара на кассе и в зале</t>
  </si>
  <si>
    <t>Дата обновления:</t>
  </si>
  <si>
    <t>Частота обновления:</t>
  </si>
  <si>
    <t>Желтая зона</t>
  </si>
  <si>
    <t>1 Анализ отчета , кол-во позиций в чеке.</t>
  </si>
  <si>
    <t>2.Контроль наличия, правильного расположения и использования покупательских корзин и покупательских тележек. Наличие промо материалов в корзинах.</t>
  </si>
  <si>
    <t>3. Контроль  наличия и представленности акционного товара в полном объеме в торговом зале   ( листовка, ротонда)</t>
  </si>
  <si>
    <t>4. Наличие ценников на весь товар в торговом зале . Проверка соответсвия ценников при помощи  ТСД.</t>
  </si>
  <si>
    <t>5. Контроль выкладки сопутствующих товаров к сигаретам, пиву и  водке</t>
  </si>
  <si>
    <t>1. тоже что и в желтой , плюс следующее:</t>
  </si>
  <si>
    <t>2. СВ ставит задачу сотрудникам магазина: ни одного покупателя с одной позицией в чеке. Объясняет что это дает магазину</t>
  </si>
  <si>
    <t>3. Во время проверки в магазине СВ на своем примере показывает как делать доппродажи к сигаретам, пиву и водке как минимум 5 покупателям</t>
  </si>
  <si>
    <t>4. Устраивает соревнование м/д проблемными магазинами на прирост по ср. чеку</t>
  </si>
  <si>
    <t>5. Проверяет зачетом сотрудников магазина на знание взимозаменяемых позиций, чтобы предлагать более дорогой товар</t>
  </si>
  <si>
    <t>6. Поиск оптовых клииентов. СВ задает вектор, адреса заведующему где и с кем договариваться</t>
  </si>
  <si>
    <t>1. Контроль  выкладки товара и наличия стоперов "Акция "и "ХИТ" на товар .</t>
  </si>
  <si>
    <t>2. Наличие ценников на весь товар в торговом зале . Проверка соответсвия ценников при помощи  ТСД.</t>
  </si>
  <si>
    <t>4.Контрольная беседа  с персоналом магазина  по сопут товару</t>
  </si>
  <si>
    <t>5. СВ  во время посещения магазина, проводит мастер-класс, как продавать сопут товар, минимум 5 покупателей.</t>
  </si>
  <si>
    <t xml:space="preserve">1. все что в желтой плюс: </t>
  </si>
  <si>
    <t>2. СВ принимает зачет у персонала магазина на знание позиций  хит, сопут товара, взаимозаменяемых позиций</t>
  </si>
  <si>
    <t>3. Выкладка товара по сопутке  в прикассовую зону ,т.е  наличие товара "под рукой" у кассира,  все  СКЮ есть на кассовой зоне и не скрыты от глаз покупателя</t>
  </si>
  <si>
    <t>4. Контроль СВ: обязательное консультитрование покупателей в торговом зале заведующими в часы пик .</t>
  </si>
  <si>
    <t>1. СВ определяет график и район совместно с заведующей на сл неделю по разносу сотрудниками магазинов доп листовок. (1-2 часа с воскр-четв, если трафик менее 300 чел в день, то по 1 часу пятн-субб. Не менее 50 листовок в день). Контроль фотоотчет и количество розданных листовок и район  ежедневно</t>
  </si>
  <si>
    <t>Конкурент</t>
  </si>
  <si>
    <t>1. Приведение к модельной точке, 2 приняти зачетов на знание стандартов обслуживания, 3.при необходимости провести обучение (УЦ) 4 работа с листовками 5. аэромен для привлечения внимания к нам</t>
  </si>
  <si>
    <t>2. контроль выставление айрмена у магазина(при отсутствии айрмена делается заявка на 1 неделю, если много магазинов, то по графику)</t>
  </si>
  <si>
    <t>ремонт дороги</t>
  </si>
  <si>
    <t>1. Определить место для доп трафика. Разнос листовок в этом районе 2. Усиленная работа со ср. чеком (см. во вкладке ср. чек)</t>
  </si>
  <si>
    <t>качество персонала</t>
  </si>
  <si>
    <t xml:space="preserve">1. Прием зачета на знание стандартов, 2. проведение обучения по качеству обслуживания </t>
  </si>
  <si>
    <t>не видно магазин</t>
  </si>
  <si>
    <t>1. Аэромен на период стабилизации трафика, 2. Выведение промоутеров с чт-сб на 1-2 ч</t>
  </si>
  <si>
    <t>5. от СВ реальные причины снижения трафика (конкуренты, ремонт дороги, качество персонала, прочее)</t>
  </si>
  <si>
    <t>Конкурент:</t>
  </si>
  <si>
    <t xml:space="preserve">1. действия по желтому плюс: 2. Промоутеры по 1 ч с чт-сб 2 недели подряд 3. продлить срок аэромена до 1 месяца </t>
  </si>
  <si>
    <t>1. тоже что и в желтой плюс:</t>
  </si>
  <si>
    <t>1. действия по желтому плюс: 2 привлечение оптовых клиентов</t>
  </si>
  <si>
    <t>2. при не выполнении более 1 неделе заказывается промоутеры на пятницу и субботу</t>
  </si>
  <si>
    <t xml:space="preserve">1. Если обучение не привело к улучшению, то провести ротацию персонала /администрации </t>
  </si>
  <si>
    <t>3. аудит "любезности сотрудников"</t>
  </si>
  <si>
    <t>1. Продлить аэромен до наступления видимости магазина 2. раздача листовок персоналом магазина на постоянном уровне 3. наружная реклама</t>
  </si>
  <si>
    <t>4. при не выполнении трафика за месяц делается супервайзером предложение по наружей рекламе(указатели на дорогах, дворах, указатели на асфальте,при не выполнении более 5% без особо понятных причин)</t>
  </si>
  <si>
    <t xml:space="preserve">5. рассматривается возможность рекламной кампании в разрезе 1-го  магазина </t>
  </si>
  <si>
    <t>1. СВ по результатам чек-листа , в обязательном порядке выставляет задачи через "Задачник"</t>
  </si>
  <si>
    <t>3. Проверка руководителем при посещении</t>
  </si>
  <si>
    <t>4. Попадание второй раз в красную зону , на СВ накладывается депремирование в сумме 1 000 руб.</t>
  </si>
  <si>
    <t>3.СВ при посещении магазина проводит мастер-класс . В полном объеме  обслуживает не менее 5 покупателей на кассе и 5 покупателей в зале</t>
  </si>
  <si>
    <t>1. Всех заведующих кто в красном обучение в УЦ на качество обслуживания</t>
  </si>
  <si>
    <t>2.СВ при посещении магазина проводит мастер-класс . В полном объеме  обслуживает не менее 5 покупателей на кассе и 5 покупателей в зале</t>
  </si>
  <si>
    <t>3. Отработка навыков по качеству обслуживания вместе с СВ в магазине в течении недели прикаждом посещении не менее 3-х раз</t>
  </si>
  <si>
    <t>4.СВ принимает зачет у персонала на знание стандартов обслуживания .</t>
  </si>
  <si>
    <t>5. Отчет о проделанной работе высылает на руководителя.</t>
  </si>
  <si>
    <t>6. Еженедельно заведующий проводит обучение  по стандартам обслуживания для своих сотрудников. При посещении СВ конрольная беседа с продавцами</t>
  </si>
  <si>
    <t>7. Еженедельно заведующий доводит результаты по ТП и разбирает ошибки. СВ контрольная беседа с продавцами</t>
  </si>
  <si>
    <t>8. Контроль руководителя - посещение магазина, рейтинг  ТП.</t>
  </si>
  <si>
    <t>9. при отсутсвии динамики улучшения за месяц хотя бы на 10 % или до достижения 70% назначается выезд сотрудника отдела обучения на магазин</t>
  </si>
  <si>
    <t>10. при повторном месячном не выполнении разбирается вопрос о замене персонала не соблюдающего требования компании</t>
  </si>
  <si>
    <t>11. Если у СВ более магазинов 5 красным, то он отправляется на обучение вместе с заведующими</t>
  </si>
  <si>
    <t>1. СВ разбирает с заведующей более детатьно проблемы исполнительской дисциплины</t>
  </si>
  <si>
    <t>2. СВ определяет задачи и сроки на устранение</t>
  </si>
  <si>
    <t>3. СВ усиленный контроль в течении месяца исполнительской дисциплины</t>
  </si>
  <si>
    <t>1. вызов руководителем на индивидуальную  беседу заведующего и СВ д ля разбора причин попадания магазина в  красную зону.</t>
  </si>
  <si>
    <t>2. Постановка задач на устранение и контроль сроков исполнения</t>
  </si>
  <si>
    <t>3. при отсутсвии динамики на улучшение , зав. Определяем  на замену.</t>
  </si>
  <si>
    <t>1. СВ проводит беседу с сотрудником и заведующей. Сотрудники пишут объяснение по причине опоздания</t>
  </si>
  <si>
    <t>2. Штраф сотруднику 300 рублей за опоздание</t>
  </si>
  <si>
    <t>3. СВ при необходимости помогает распределить сотрудников таким образом, чтобы исключить опоздания</t>
  </si>
  <si>
    <t xml:space="preserve">2. Отчет на руководителя по открытию магазина, через  телефонный звонок , что магазин открыт </t>
  </si>
  <si>
    <t>5. Штраф супервайзеру за повторное нарушение в течении месяца заведующей</t>
  </si>
  <si>
    <t>6. Если сотрудник опоздал более 3-х раз, то он штрафуется на 1000 рублей, остальная сумма штрафа распространяется на заведующего</t>
  </si>
  <si>
    <t>7. Такой сотрудник идет на замену</t>
  </si>
  <si>
    <t>1. СВ проводит беседу с сотрудником и заведующей. Сотрудники пишут объяснение по причине раннего или позднего закрытия</t>
  </si>
  <si>
    <t xml:space="preserve">2. Штраф сотруднику 500 рублей </t>
  </si>
  <si>
    <t xml:space="preserve">1. На ежеденевный контроль СВ закрытие магазина  </t>
  </si>
  <si>
    <t>2. Отчет на руководителя по открытию магазина, через  телефонный звонок , что магазин закрыт</t>
  </si>
  <si>
    <t>6. Если сотрудник нарушил время закрытия более 3-х раз, то он штрафуется на 1000 рублей, остальная сумма штрафа распространяется на заведующего</t>
  </si>
  <si>
    <t xml:space="preserve">1. Еженедельный контроль СВ за выполнением санитарного дня . </t>
  </si>
  <si>
    <t xml:space="preserve">2.СВ Получает фотоотчет из магазина </t>
  </si>
  <si>
    <t>2. Штраф 1000 р заведующей с трансляцией на всю сеть.</t>
  </si>
  <si>
    <t>3. СВ предоставляет фотоотчет на руководителя .</t>
  </si>
  <si>
    <t>2. Штраф 200 руб за 1 раз заведующей с трансляцией на всю сеть.</t>
  </si>
  <si>
    <t xml:space="preserve">3. Выявление причины не предоставления. Объяснительную с заведующей. </t>
  </si>
  <si>
    <t>4. СВ содействие при необходимости в решении проблеммы либо разъяснение пути решения</t>
  </si>
  <si>
    <t>1. Ежеутренний контроль  о предоставлении фото отчета</t>
  </si>
  <si>
    <t>2. Заведующая отписываается каждое утро о том что отчет предоставлен</t>
  </si>
  <si>
    <t>3. Штраф СВ при нарушение более 3-х 1-й заведующей 1000 руб.</t>
  </si>
  <si>
    <t>1. При нарушении 1 раз без уважит. Причин разьяснительная беседа с сотрудниками о срыве инкасации или не довложениях</t>
  </si>
  <si>
    <t xml:space="preserve">2.При более 1-м нарушении проведение заведующей обучения под родпись сотрудников по правилам проведения  инкассации. </t>
  </si>
  <si>
    <t>3.СВ контроль подписей при посещении</t>
  </si>
  <si>
    <t>1. Контроль СВ за наличием объявлений и анкет на стенде соискателя .</t>
  </si>
  <si>
    <t>2.Беседа на еженедельной встрече с персональщиком по закрытию вакансий</t>
  </si>
  <si>
    <t>1.постановка задачи расклейки по радиусу(определить) на остановочных комплексах, а так же подьездах информации по приему на работу с отрывными телефонами</t>
  </si>
  <si>
    <t>2.контроль выборочный выполнения данной задачи, СВ объезжает ближайщие остановочные комплексы, дома .</t>
  </si>
  <si>
    <t>3.Беседа на еженедельной встрече с персональщиком по закрытию вакансий</t>
  </si>
  <si>
    <t xml:space="preserve">4.Проведение беседы с персоналом на выявление причин текучести </t>
  </si>
  <si>
    <t>1. посещение магазина при выявлении проблемы и совместно с магазином выставление не достающих ценников (проверка с помощью тсд, провести обучение)</t>
  </si>
  <si>
    <t xml:space="preserve">4. Более 2-х нарушений подряд Контроль руководителя : фотоотчет , посещение магазина </t>
  </si>
  <si>
    <t>1. СВ  проводит по всему магазину  проверку товара на сроки годности .</t>
  </si>
  <si>
    <t xml:space="preserve">2.При выявлении фактов просроченной продукции  СВ высылает  служебную записку на руководителя о наложении депремии на продавца отв. за зоной в  магазина </t>
  </si>
  <si>
    <t>3. Выписывает просроченый товар на сотрудника ответвеного в его зп</t>
  </si>
  <si>
    <t xml:space="preserve">4. Контроль работы Экрана срока Годности при каждом посещении </t>
  </si>
  <si>
    <t>5. штраф продавцу 100 руб за позицию</t>
  </si>
  <si>
    <t xml:space="preserve">6. Более 2-х раз Контроль руководителя : посещение магазина , отчеты от СЭБ и аналитика , чек- листы . </t>
  </si>
  <si>
    <t>1. СВ  составляет график прохождения мед. Осмотров  по сотрудникам магазинов в течении 1 недели</t>
  </si>
  <si>
    <t>2. Контроль  за прохождением мед осмотра  отв. заведующий  и СВ.</t>
  </si>
  <si>
    <t>3. За не выполнении  распоряжений на зав. Накладывается  депремия  в сумме 1000 руб.</t>
  </si>
  <si>
    <t xml:space="preserve">4. Отсранение от работы сотрудника магазина до прохождения мед. Осмотра </t>
  </si>
  <si>
    <t xml:space="preserve"> Ежедневная работа с отчетом по выкладке по результатам фотоотчетов от ком отдела + результаты протоколов проверки</t>
  </si>
  <si>
    <t>1. При возникновении замечаний по выкладке СВ ставит задачу заведующей на устранение . Сорк 1 день с предоставлением фотоотчета на почту</t>
  </si>
  <si>
    <t>2. При не исправлении ситуации на 2-й день СВ выезжает в ТТ и контрлирует исправление нарушений по выкладке</t>
  </si>
  <si>
    <t>Красная зона</t>
  </si>
  <si>
    <t>1. Контроль соблюдения инструкции по работе п высталению товара(тест)</t>
  </si>
  <si>
    <t>2.Проверка выставления, при наличии ошибок устранение в присутсвии СВ</t>
  </si>
  <si>
    <t>3. При нарушении более чем в 3 регала или 3-х дней неисправления выносится на модельную точку</t>
  </si>
  <si>
    <t>4. При нарушении магазином более 3-х дней штраф на СВ 1000 руб</t>
  </si>
  <si>
    <t>2. СВ проводит беседу с заведующей</t>
  </si>
  <si>
    <t>3. Руководитель выносит публичное предупреждение заведующим, нарушившим 1 раз норматив сдачи отчета</t>
  </si>
  <si>
    <t>2. Штраф заведующей 300 руб.</t>
  </si>
  <si>
    <t xml:space="preserve">4. Более 2-х раз вызов на комиссионную беседу </t>
  </si>
  <si>
    <t>1.Взять объяснителную с заведующей или ответственного сотрудника кто был старший в магазине на момент инцидента</t>
  </si>
  <si>
    <t>2.Контроль знаний по снятию Z данным  сотрудником магазина(если не знает штраф заведующей)</t>
  </si>
  <si>
    <t>3. Если нет уважительной причины (забыли), то при повторном нарушениии сотрудник идет на замену</t>
  </si>
  <si>
    <t>4. Если в магазине ситуация повторяется за месяц более 3х раз по тех. Причинам, то взять заключение в ИТ отделе о возможных причинах и не поладках</t>
  </si>
  <si>
    <t>5. Если технические причины связаны с не знаением и не правильной работой на кассе, то СВ проводит обучение в магазине с сострудниками и заведующей, при необходимости делают памятку на кассу</t>
  </si>
  <si>
    <t>6. Если в сети набирается более 5-ти магазинов с не правильной работой, то заказ обучения в УЦ</t>
  </si>
  <si>
    <t>ПРИЧИНЫ</t>
  </si>
  <si>
    <t>а)несвоевремнное реагирование  заведующей на работу касс</t>
  </si>
  <si>
    <t xml:space="preserve">1. Беседа с заведующей 2. Публоичное предупреждение </t>
  </si>
  <si>
    <t>1. Св выясняет, что тормозит  быстрое обслуживание  клиентов.</t>
  </si>
  <si>
    <t xml:space="preserve">б) отсутсвие размена </t>
  </si>
  <si>
    <t>1. Беседа с заведующей 2. Публичное предупреждение 3. СВ помогает решить вопрос по организации движения ден. Средств</t>
  </si>
  <si>
    <t>2. при превышении 5% от общего кол-ва трафика , СВ определяет сколько работало касс</t>
  </si>
  <si>
    <t xml:space="preserve">в)  медлительность работы кассира </t>
  </si>
  <si>
    <t>1. Беседа с заведующей об обучении, управлении и перспективности сотрудника 2. Публичное предкупреждение сотрудника 3. Пересмотр распределения функционала сотрудников</t>
  </si>
  <si>
    <t>3. Если не включается 2-я касса, объяснение с заведующей и при необходимости с сострудников по какой причине не была включена 2-ая касса</t>
  </si>
  <si>
    <t xml:space="preserve">г) захламленность прикассоввой зоны </t>
  </si>
  <si>
    <t xml:space="preserve">1. Беседа с заведующей на предмет соблюдения порядка 2. Уборка кассовой зоны. 3 фототтчет СВ о состоянии кассовой зоны в течении недели ежедневно </t>
  </si>
  <si>
    <t>4. Заведующей выносится публичное предупреждение от руководителя</t>
  </si>
  <si>
    <t>1. Беседа с заведующей 2. Публичный штраф (в общих положениях в зависимости от усугубленности проблеммы) 3. Обучнение по организации своего труда и линейных сотрудников 4. обучение по управлению сотрудниками 5. Если без дтинамики, то замена заведующей</t>
  </si>
  <si>
    <t>1. Если магазин регулярно , более 2-х недель попадает в красное, без уважительных причин, СВ проводит беседу с заведующей и сотрудниками анного магазина</t>
  </si>
  <si>
    <t>1. Беседа с заведующей 2. Публичный штраф 3. СВ выясняет рпочему рекомендаци по отрг движения ден стедств не приняли во внимание, или почему они не днействуют. Находит причину, работает с причиной</t>
  </si>
  <si>
    <t>2. По этой же причине: если таких магазинов более 5-ти , то СВ обращается в УЦ для обучения сотрудников правильному распределению функционала в течении раб дня</t>
  </si>
  <si>
    <t>1. Беседа с заведующей об обучении, управлении и перспективности сотрудника 2. Публичный штраф сотруднику по общему положению 3. перераспределение функционала сотрудников 4. при отсутствии положит. динамики замена сотрудника</t>
  </si>
  <si>
    <t>3. СВ решает проблемму исходя из причин не работающей кассы (пока не регламентированы штрафы, но общие штрафы предусмотрены как для линейного персонала, так и для заведующей</t>
  </si>
  <si>
    <t>1. Беседа с заведующей на предмет соблюдения порядка 2. Уборка кассовой зоны. 3 фототтчет СВ о состоянии кассовой зоны в течении недели ежедневно в течении месяца 4.Публичный штраф заведующей из общего положения 5. при отсутствии полож динами замена персонала/администрации</t>
  </si>
  <si>
    <t>4.СВ лично в часы пик проверяет как работают сотрудники со 2-й кассой</t>
  </si>
  <si>
    <t>5. Если ситуация не исправляется, то решается вопрос о ротации персонала/администрации</t>
  </si>
  <si>
    <t>1.СВ проводит беседу с персоналом</t>
  </si>
  <si>
    <t>2. Ставит задачит о  погашении недостачи в не позже 1 дня</t>
  </si>
  <si>
    <t>3. СВ ставит задачу заведующей контролировать данного кассира, снимать кассу несколько раз в течении дня</t>
  </si>
  <si>
    <t>1. СВ проверяет кассовую дисциплину, переду кассы (наличие акта приема передачи гл.кассы)</t>
  </si>
  <si>
    <t>2. СВ совместно с СБ проводит служ расследования по результату недостачи. Результаты служ. Расследования предоставляются Шакирову, Гаврину, Костенко (или рег. Руководитель), Самохину</t>
  </si>
  <si>
    <t xml:space="preserve">3.  СВ проводит пересчет ГК при каждом посещении, взаимодействие СВ со службой ССБ, для обеспечение ежедневного контроля за соответсвие наличности в ГК магазина  </t>
  </si>
  <si>
    <t>3. проведение санитарного дня</t>
  </si>
  <si>
    <t>Арамиль</t>
  </si>
  <si>
    <t>Ленина 2д</t>
  </si>
  <si>
    <t>Репина 80</t>
  </si>
  <si>
    <t>АРМ Ленина 2д</t>
  </si>
  <si>
    <t>ОТ ССБ информация приходит в понедельник вечером</t>
  </si>
  <si>
    <t>2.Разбор причин образования минусовых остатков и  устранение причин ( не заведенная накладная , дефиктация , не качественный пересчет )</t>
  </si>
  <si>
    <t>3.  Проведение обучение с завеующей при посещение по действиям которые приводят к минусовым остаткам, а так же разъяснение что происходит при наличии минусовых остатков</t>
  </si>
  <si>
    <t>2. Контроль соблюдения графика локальных подснятий</t>
  </si>
  <si>
    <t>3.  Проведение тестирования (СБ)</t>
  </si>
  <si>
    <t>4.Смена всего штата  персонала</t>
  </si>
  <si>
    <t xml:space="preserve">1. Ежедневный  контроль и ответсвенность СВ за проведением локальной инвентаризацией согасно графика </t>
  </si>
  <si>
    <t>4. Штраф заведующей за отсутствующую локалку 200 руб. с трансляцией на всю сеть</t>
  </si>
  <si>
    <t>1. То же что и в желтой плюс</t>
  </si>
  <si>
    <t>2. Заведующий вызывается на беседу с руководителем</t>
  </si>
  <si>
    <t>3.  При отсутствии положительной динами более 2-х недель, ставится на плановую замену</t>
  </si>
  <si>
    <t>4.Если у СВ более 5-ти магазинов в красной зоне, то штраф 1000 руб с трансляцией на коллег</t>
  </si>
  <si>
    <t>2.Заведующая отчитывается до 14:00 на СВ о проведение локальной инвентаризации  с указанием номера и суммы .</t>
  </si>
  <si>
    <t>3. СВ берет в собственный физический контроль локальные ревизии сигарет</t>
  </si>
  <si>
    <t>4.  При отсутствии положительной динамики более 2-х недель и не регулярности проведения других локалок, ставится на плановую замену</t>
  </si>
  <si>
    <t>4.Если у СВ более 5-ти магазинов в красной зоне по локальным подснятиям, то штраф 1000 руб с трансляцией на коллег</t>
  </si>
  <si>
    <t>2. Клиентская карта блокируется отделом ИТ</t>
  </si>
  <si>
    <t xml:space="preserve">3. СВ проводит служебное расследование . При выявлении  карты СВ изымает и уничтожает карту. С сотрудников берется объяснительная </t>
  </si>
  <si>
    <t>4.  Сотруднику  попавшим в нарушении 1 раз выноситься замечание . Взять объяснительную</t>
  </si>
  <si>
    <t>5. Попадание в отчет  2-й раз - увольнение  по негативу , через трансляцию на сеть.</t>
  </si>
  <si>
    <t>10% скидка</t>
  </si>
  <si>
    <t>1. Распоряжение о депримировании  заведующей  в размере предоставленной скидки,с трансляцией на всю сеть.</t>
  </si>
  <si>
    <t>2.  СВ проведит обучение под роспись сотрудников магазина о сроках предоставление информации и работе по скидочной карте</t>
  </si>
  <si>
    <t>3.СВ предоставляет подписи сотрудников магазина в скане руководителю в день посещения</t>
  </si>
  <si>
    <t>4. При регулярном (более 2-х недель) нарушении скидочной политики заведующий депримируется на 1000 руб на неисполнение своих обязанностей</t>
  </si>
  <si>
    <t>Серов</t>
  </si>
  <si>
    <t>Ленина 161</t>
  </si>
  <si>
    <t>Техническая 36</t>
  </si>
  <si>
    <t>Бульвар Культуры 10</t>
  </si>
  <si>
    <t>СРВ Ленина 161</t>
  </si>
  <si>
    <t>каждый четверг</t>
  </si>
  <si>
    <t>Сыромолотова 28а</t>
  </si>
  <si>
    <t>ТМН Гольцова 9</t>
  </si>
  <si>
    <t>ПЛВ Коммунистическая 7</t>
  </si>
  <si>
    <t>Фрунзе 65</t>
  </si>
  <si>
    <t>Баумана 23</t>
  </si>
  <si>
    <t>Сыромолотова 28</t>
  </si>
  <si>
    <t>Излишки по ревизиям</t>
  </si>
  <si>
    <t>Излишки</t>
  </si>
  <si>
    <t>от 10% до 29%</t>
  </si>
  <si>
    <t>10% и менее</t>
  </si>
  <si>
    <t>30% и более</t>
  </si>
  <si>
    <t>Демин А.Д.</t>
  </si>
  <si>
    <t>Долгих С.И.</t>
  </si>
  <si>
    <t>Захаров С.А.</t>
  </si>
  <si>
    <t>Иванов Д.А.</t>
  </si>
  <si>
    <t>Иноземец Н.Л.</t>
  </si>
  <si>
    <t>Каримходжаев Э.И.</t>
  </si>
  <si>
    <t>Пшенных А.Н.</t>
  </si>
  <si>
    <t>Талащенко С.И.</t>
  </si>
  <si>
    <t>Черняев А.А.</t>
  </si>
  <si>
    <t>3. Проведение тестирования на знание супермага и знание процессов компании.</t>
  </si>
  <si>
    <t>1. Делается совметный план действий с ССБ на еженедельном совещании. Оформляется протоколом с ответственными и сроками</t>
  </si>
  <si>
    <t>0-2%</t>
  </si>
  <si>
    <t>2-5%</t>
  </si>
  <si>
    <t>более 5%</t>
  </si>
  <si>
    <t>Армавирская 20</t>
  </si>
  <si>
    <t>Белинского 132</t>
  </si>
  <si>
    <t>Гузуфская 16</t>
  </si>
  <si>
    <t>Бардина 11а</t>
  </si>
  <si>
    <t>Неуймина</t>
  </si>
  <si>
    <t>Гурзуфская 16</t>
  </si>
  <si>
    <t>15 магазинов</t>
  </si>
  <si>
    <t>Неуймина С.А.</t>
  </si>
  <si>
    <t>Балл (600)</t>
  </si>
  <si>
    <t>540 и более</t>
  </si>
  <si>
    <t>от 539 до 480</t>
  </si>
  <si>
    <t>менее 480</t>
  </si>
  <si>
    <t>Луначарского 137</t>
  </si>
  <si>
    <t>Уральских Рабочих 48</t>
  </si>
  <si>
    <t>Академическая 26</t>
  </si>
  <si>
    <t>ВП Уральских Рабочих 48</t>
  </si>
  <si>
    <t xml:space="preserve">Итого Потери </t>
  </si>
  <si>
    <t xml:space="preserve">Итого баллы </t>
  </si>
  <si>
    <t>Ленина 70</t>
  </si>
  <si>
    <t>Коммунистическая 26</t>
  </si>
  <si>
    <t>Ленина 95</t>
  </si>
  <si>
    <t>ПЛВ Коммунистическая 26</t>
  </si>
  <si>
    <t>Каменск-Уральский</t>
  </si>
  <si>
    <t>Крауля 93</t>
  </si>
  <si>
    <t>Папанина 18</t>
  </si>
  <si>
    <t>Калинина 39</t>
  </si>
  <si>
    <t>Ахтямова</t>
  </si>
  <si>
    <t>КМН Калинина 39</t>
  </si>
  <si>
    <t>Ахтямова В.А.</t>
  </si>
  <si>
    <t>РЕГИОНАЛЬНЫЕ РУКОВОДИТЕЛИ</t>
  </si>
  <si>
    <t>от 99 до 90</t>
  </si>
  <si>
    <t>Широтная 187/1</t>
  </si>
  <si>
    <t>Победы 5</t>
  </si>
  <si>
    <t>ТМН Широтная 187/1</t>
  </si>
  <si>
    <t>ВП Победы 5</t>
  </si>
  <si>
    <t>Хохрякова 72</t>
  </si>
  <si>
    <t>Каменская 29</t>
  </si>
  <si>
    <t>Таганская 17</t>
  </si>
  <si>
    <t>Шварца 17</t>
  </si>
  <si>
    <t>Латвийская 2</t>
  </si>
  <si>
    <t>Мира 3</t>
  </si>
  <si>
    <t>КМН Каменская 29</t>
  </si>
  <si>
    <t>БРЗ Мира 3</t>
  </si>
  <si>
    <t>ИТОГ ПО СЕТИ</t>
  </si>
  <si>
    <t>ТС "Семь пятниц"</t>
  </si>
  <si>
    <t>Суворова 36</t>
  </si>
  <si>
    <t>КМН Суворова 36</t>
  </si>
  <si>
    <t>Боровая 31</t>
  </si>
  <si>
    <t>Старых большевиков 75</t>
  </si>
  <si>
    <t>Ватутина 50</t>
  </si>
  <si>
    <t>ПРВ Ватутина 50</t>
  </si>
  <si>
    <t>СРГ Пролетарский 2а</t>
  </si>
  <si>
    <t>СРГ Ленина 18</t>
  </si>
  <si>
    <t>НТЛ Октябрьской революции 46</t>
  </si>
  <si>
    <t>НТЛ Щорса 24</t>
  </si>
  <si>
    <t>НТЛ Черноисточинское шоссе 7/4</t>
  </si>
  <si>
    <t>ПЛВ Зеленый бор 2</t>
  </si>
  <si>
    <t>Сургут</t>
  </si>
  <si>
    <t>Пролетарский 2а</t>
  </si>
  <si>
    <t>Ленина 18</t>
  </si>
  <si>
    <t>Октябрьской революции 46</t>
  </si>
  <si>
    <t>Щорса 24</t>
  </si>
  <si>
    <t>Черноисточинское шоссе 7/4</t>
  </si>
  <si>
    <t>Зеленый бор 2</t>
  </si>
  <si>
    <t>интернет</t>
  </si>
  <si>
    <t>Коровина Н.А.</t>
  </si>
  <si>
    <t>Авиаторов 1</t>
  </si>
  <si>
    <t>Коммунистическая 42</t>
  </si>
  <si>
    <t>Карла Маркса 2а</t>
  </si>
  <si>
    <t>Гольцова 9</t>
  </si>
  <si>
    <t>Коммунистическая 7</t>
  </si>
  <si>
    <t>Челюскинцев 29</t>
  </si>
  <si>
    <t>Ленина 149</t>
  </si>
  <si>
    <t>Победы 10</t>
  </si>
  <si>
    <t>Дружининская 5б</t>
  </si>
  <si>
    <t>Алюминевая 19</t>
  </si>
  <si>
    <t>Коровина</t>
  </si>
  <si>
    <t>ПЛВ Коммунистическая 42</t>
  </si>
  <si>
    <t>СРВ Ленина 149</t>
  </si>
  <si>
    <t>КМН Победы 10</t>
  </si>
  <si>
    <t>КМН Алюминевая 19</t>
  </si>
  <si>
    <t>Донбасская 6</t>
  </si>
  <si>
    <t>Сысерть</t>
  </si>
  <si>
    <t>Комунны 39</t>
  </si>
  <si>
    <t>Старых большевиков 91</t>
  </si>
  <si>
    <t>СЫС Комунны 39</t>
  </si>
  <si>
    <t>Ленина 60</t>
  </si>
  <si>
    <t>Заславского 28</t>
  </si>
  <si>
    <t>ВП Ленина 60</t>
  </si>
  <si>
    <t>СРВ Заславского 28</t>
  </si>
  <si>
    <t>Ленина 158</t>
  </si>
  <si>
    <t>Тобольск</t>
  </si>
  <si>
    <t>8 мкрн 41а</t>
  </si>
  <si>
    <t>ТБЛ 8 мкрн 41а</t>
  </si>
  <si>
    <t>ТБЛ 8 мкрн 41</t>
  </si>
  <si>
    <t>ТБЛ 8 кмрн 41а</t>
  </si>
  <si>
    <t>Богданович</t>
  </si>
  <si>
    <t>Гагарина 19</t>
  </si>
  <si>
    <t>БГД Гагарина 19</t>
  </si>
  <si>
    <t>Белоярская 1</t>
  </si>
  <si>
    <t>Краснофлотцев 24</t>
  </si>
  <si>
    <t>Ватутина 36</t>
  </si>
  <si>
    <t>ПРВ Ватутина 36</t>
  </si>
  <si>
    <t>30 лет Победы 41</t>
  </si>
  <si>
    <t>2-й мкрн 4</t>
  </si>
  <si>
    <t>6 магазинов</t>
  </si>
  <si>
    <t>СРГ 30 лет Победы 41</t>
  </si>
  <si>
    <t>ПЛВ 2-й мкрн 4</t>
  </si>
  <si>
    <t>СРВ Ленина 158</t>
  </si>
  <si>
    <t>ГОРОДА</t>
  </si>
  <si>
    <t>1 магазин</t>
  </si>
  <si>
    <t>4 магазина</t>
  </si>
  <si>
    <t>Заречный</t>
  </si>
  <si>
    <t>Таховская 2</t>
  </si>
  <si>
    <t>Попова 24</t>
  </si>
  <si>
    <t>Хасанов</t>
  </si>
  <si>
    <t>Калинина</t>
  </si>
  <si>
    <t>Советская 44</t>
  </si>
  <si>
    <t>Черепанова Е.А.</t>
  </si>
  <si>
    <t>Юг</t>
  </si>
  <si>
    <t>Север</t>
  </si>
  <si>
    <t>Область</t>
  </si>
  <si>
    <t>ХМАО</t>
  </si>
  <si>
    <t>Трусов</t>
  </si>
  <si>
    <t>Трусов А.В.</t>
  </si>
  <si>
    <t>Хасанов Р.Ф.</t>
  </si>
  <si>
    <t>13 магазинов</t>
  </si>
  <si>
    <t>Калинина Ю.Ю.</t>
  </si>
  <si>
    <t>ЗАР Таховская 2</t>
  </si>
  <si>
    <t>Регион</t>
  </si>
  <si>
    <t>30 лет Победы 66</t>
  </si>
  <si>
    <t>Одесская 61/2</t>
  </si>
  <si>
    <t>Крауля 65</t>
  </si>
  <si>
    <t>Зари 52</t>
  </si>
  <si>
    <t>Ленинградский 83</t>
  </si>
  <si>
    <t>СРГ 30 лет Победы 66</t>
  </si>
  <si>
    <t>НТЛ Зари 52</t>
  </si>
  <si>
    <t>НТЛ Ленинградский 83</t>
  </si>
  <si>
    <t>технические причины</t>
  </si>
  <si>
    <t>Трактовая 7</t>
  </si>
  <si>
    <t>Строителей 27</t>
  </si>
  <si>
    <t>8 Марта 55</t>
  </si>
  <si>
    <t>10 магазинов</t>
  </si>
  <si>
    <t>2 магазина</t>
  </si>
  <si>
    <t>СЫС Трактовая 7</t>
  </si>
  <si>
    <t>НТЛ Строителей 27</t>
  </si>
  <si>
    <t>ТМН Одесская 61/2</t>
  </si>
  <si>
    <t>Краснотурьинск</t>
  </si>
  <si>
    <t>Ленина 45</t>
  </si>
  <si>
    <t>Победы 9</t>
  </si>
  <si>
    <t>Каменская 80</t>
  </si>
  <si>
    <t>Радищева 20</t>
  </si>
  <si>
    <t>Реж</t>
  </si>
  <si>
    <t>Ленина 34/2</t>
  </si>
  <si>
    <t>Ленина 54/3</t>
  </si>
  <si>
    <t>Космонавтов 78Б</t>
  </si>
  <si>
    <t>КРТУР Ленина 48</t>
  </si>
  <si>
    <t>КРТУР Ленина 45</t>
  </si>
  <si>
    <t>КМН Каменская 80</t>
  </si>
  <si>
    <t>РЕЖ Ленина 34/2</t>
  </si>
  <si>
    <t>Причина: перестановка</t>
  </si>
  <si>
    <t>Заславского 17</t>
  </si>
  <si>
    <t>Индустрии 57/1</t>
  </si>
  <si>
    <t>СРВ Заславского 17</t>
  </si>
  <si>
    <t>Причина: не работает компьютер</t>
  </si>
  <si>
    <t>Газовиков 41</t>
  </si>
  <si>
    <t>Партизанская 28</t>
  </si>
  <si>
    <t>Седова 3</t>
  </si>
  <si>
    <t>ТМН Газовиков 41</t>
  </si>
  <si>
    <t>БГД Партизанская 28</t>
  </si>
  <si>
    <t>Седова 31</t>
  </si>
  <si>
    <t>16 магазинов</t>
  </si>
  <si>
    <t>данные за период:</t>
  </si>
  <si>
    <t>Попова 57</t>
  </si>
  <si>
    <t>Строителей 1</t>
  </si>
  <si>
    <t>Ленина 15</t>
  </si>
  <si>
    <t>Восточная 230</t>
  </si>
  <si>
    <t>Совхозная 2</t>
  </si>
  <si>
    <t>Ахрамеева</t>
  </si>
  <si>
    <t>Жарникова</t>
  </si>
  <si>
    <t>Мазырин</t>
  </si>
  <si>
    <t>Мансурова</t>
  </si>
  <si>
    <t>Емельянова</t>
  </si>
  <si>
    <t>План по приоритетеным продажам</t>
  </si>
  <si>
    <t>КРТУР Попова 57</t>
  </si>
  <si>
    <t>РЕЖ Строителей 1</t>
  </si>
  <si>
    <t>КРТУР Ленина 15</t>
  </si>
  <si>
    <t>от 90 до 100</t>
  </si>
  <si>
    <t>3 и выше</t>
  </si>
  <si>
    <t>100% и выше</t>
  </si>
  <si>
    <t>от 83% до 99,99%</t>
  </si>
  <si>
    <t>от 2,5 до 3</t>
  </si>
  <si>
    <t>меньше 2,5</t>
  </si>
  <si>
    <t>меньше 83%</t>
  </si>
  <si>
    <t>Жарникова М.А.</t>
  </si>
  <si>
    <t>Емельянова Е.В.</t>
  </si>
  <si>
    <t>Ахрамеева Ю.Ю.</t>
  </si>
  <si>
    <t>Мазырин Д.В.</t>
  </si>
  <si>
    <t>Мансурова Л.В.</t>
  </si>
  <si>
    <t>Наумов А.Н.</t>
  </si>
  <si>
    <t>0,1% и менее</t>
  </si>
  <si>
    <t>0,4%-0,11%</t>
  </si>
  <si>
    <t>от 89,99 до 60</t>
  </si>
  <si>
    <t>менее 60</t>
  </si>
  <si>
    <t>более 0,4%</t>
  </si>
  <si>
    <t>от -40 000,00 руб. и более</t>
  </si>
  <si>
    <t>от -10 000,00 до -39 999,99 руб.</t>
  </si>
  <si>
    <t>до -10 000,00 руб.</t>
  </si>
  <si>
    <t>Балл (3000)</t>
  </si>
  <si>
    <t>2700 и более</t>
  </si>
  <si>
    <t>от 2699 до 2400</t>
  </si>
  <si>
    <t>менее 2400</t>
  </si>
  <si>
    <t>от 1619 до 1440</t>
  </si>
  <si>
    <t>менее 300</t>
  </si>
  <si>
    <t>более 300</t>
  </si>
  <si>
    <t>1 неделя</t>
  </si>
  <si>
    <t>2 недели</t>
  </si>
  <si>
    <t>свыше 2 недель</t>
  </si>
  <si>
    <t>ниже 90</t>
  </si>
  <si>
    <t>минус 0 чел</t>
  </si>
  <si>
    <t>минус 1-2 чел</t>
  </si>
  <si>
    <t>минус 3 чел и более</t>
  </si>
  <si>
    <t>80-60</t>
  </si>
  <si>
    <t>59 и более</t>
  </si>
  <si>
    <t>12 магазинов</t>
  </si>
  <si>
    <t>5 магазинов</t>
  </si>
  <si>
    <t>не снят Z-отчет</t>
  </si>
  <si>
    <t>отказ</t>
  </si>
  <si>
    <t>Ленинградский 108</t>
  </si>
  <si>
    <t>НТЛ Ленинградский 108</t>
  </si>
  <si>
    <t>зависла касса</t>
  </si>
  <si>
    <t>Газетная 72</t>
  </si>
  <si>
    <t>НТЛ Газетная 72</t>
  </si>
  <si>
    <t>БРЗ Красных героев 18</t>
  </si>
  <si>
    <t>Дата следней сдачи</t>
  </si>
  <si>
    <t>каждый недельник</t>
  </si>
  <si>
    <t xml:space="preserve">1.При падании магазина в желтую зону , СВ берет на контроль сбор товарных отчетов в течении 3 дней </t>
  </si>
  <si>
    <t>4. Заведующая сама в свой выходной отвозит документы или отправдяет экспресс чтой в Среднеуральск</t>
  </si>
  <si>
    <t>1. Заведующая сама отвозит в свой выходной или отправляет экспресс чтой</t>
  </si>
  <si>
    <t>3. Публичное опубликование приказа в чте о штрафе</t>
  </si>
  <si>
    <t>Сакко и Ванцетти 61</t>
  </si>
  <si>
    <t>ЗАР Ленинградская 9а</t>
  </si>
  <si>
    <t>СРВ Ленина 148</t>
  </si>
  <si>
    <t>40 лет Комсомола 18</t>
  </si>
  <si>
    <t>Ленинградская 9а</t>
  </si>
  <si>
    <t>Ленина 148</t>
  </si>
  <si>
    <t>Захарова 10</t>
  </si>
  <si>
    <t>НТЛ Захарова 10</t>
  </si>
  <si>
    <t>Родонитовая 5</t>
  </si>
  <si>
    <t>Чекистов 11</t>
  </si>
  <si>
    <t>Горошникова 88</t>
  </si>
  <si>
    <t>Шаумяна 103/1</t>
  </si>
  <si>
    <t>Данилы Зверева 16</t>
  </si>
  <si>
    <t>Дарьин</t>
  </si>
  <si>
    <t>Петухов</t>
  </si>
  <si>
    <t xml:space="preserve">Ахрамеева </t>
  </si>
  <si>
    <t>НТЛ Горошникова 88</t>
  </si>
  <si>
    <t>ПРВ Чекистов 11</t>
  </si>
  <si>
    <t>7 магазинов</t>
  </si>
  <si>
    <t>Петухов Н.Н.</t>
  </si>
  <si>
    <t>Дарьин А.Г.</t>
  </si>
  <si>
    <t>Шаламова Ю.С.</t>
  </si>
  <si>
    <t>Шаламов Ю.С.</t>
  </si>
  <si>
    <t>Шаламова</t>
  </si>
  <si>
    <t>технические причины, интернет</t>
  </si>
  <si>
    <t>отсутствие сети</t>
  </si>
  <si>
    <t>ошибка в службе УКМ сервиса</t>
  </si>
  <si>
    <t>проблема с роутером</t>
  </si>
  <si>
    <t>Пермь</t>
  </si>
  <si>
    <t>Мильчакова 4</t>
  </si>
  <si>
    <t>Ким 75</t>
  </si>
  <si>
    <t>Малышева 53</t>
  </si>
  <si>
    <t>Автозаводская 44</t>
  </si>
  <si>
    <t>Бажова 14</t>
  </si>
  <si>
    <t>Сазонова</t>
  </si>
  <si>
    <t>Сазонова Т.В.</t>
  </si>
  <si>
    <t>3 магазина</t>
  </si>
  <si>
    <t>17 магазинов</t>
  </si>
  <si>
    <t>ПЛВ Бажова 14</t>
  </si>
  <si>
    <t>ПРМ Автозаводская 44</t>
  </si>
  <si>
    <t>ПРМ Мильчакова 4</t>
  </si>
  <si>
    <t>ПРМ Ким 75</t>
  </si>
  <si>
    <t>не готовы</t>
  </si>
  <si>
    <t>отказ, -4600</t>
  </si>
  <si>
    <t>5000, отказ</t>
  </si>
  <si>
    <t>10000, -10000</t>
  </si>
  <si>
    <t>отказ, -5000</t>
  </si>
  <si>
    <t>сломался ФР</t>
  </si>
  <si>
    <t>технические причины (2), не снят Z-отчет</t>
  </si>
  <si>
    <t>ОТЧЕТ ПРИШЕЛ ЗА 1, 4, 5 и 22 мая</t>
  </si>
  <si>
    <t>ПЛВ Карла Маркса 2а</t>
  </si>
  <si>
    <t>Свердлова 12</t>
  </si>
  <si>
    <t>Шейнкмана 45</t>
  </si>
  <si>
    <t>Советская 51</t>
  </si>
  <si>
    <t>Куйбышева 21</t>
  </si>
  <si>
    <t>Белинского 182</t>
  </si>
  <si>
    <t>Почтамтская 14а</t>
  </si>
  <si>
    <t>Мира 57</t>
  </si>
  <si>
    <t>Мичурина 10б</t>
  </si>
  <si>
    <t>Парковая 17</t>
  </si>
  <si>
    <t>Азина 26</t>
  </si>
  <si>
    <t>Фрунзе 30</t>
  </si>
  <si>
    <t>Космонавтов 20</t>
  </si>
  <si>
    <t>Карпинск</t>
  </si>
  <si>
    <t>ПЛВ Свердлова 12</t>
  </si>
  <si>
    <t>КРП Почтамтская 14а</t>
  </si>
  <si>
    <t>КРП Мира 57</t>
  </si>
  <si>
    <t>ВП Мичурина 10б</t>
  </si>
  <si>
    <t>КМН Парковая 17</t>
  </si>
  <si>
    <t>НТЛ Фрунзе 30</t>
  </si>
  <si>
    <t>НТЛ Космонавтов 20</t>
  </si>
  <si>
    <t>18 магазинов</t>
  </si>
  <si>
    <t>8 магазинов</t>
  </si>
  <si>
    <t>5 магазина</t>
  </si>
  <si>
    <t>114 магазинов</t>
  </si>
  <si>
    <t>9 магазинов</t>
  </si>
  <si>
    <t>192 магазинов</t>
  </si>
  <si>
    <t>53 магазинов</t>
  </si>
  <si>
    <t>62 магазина</t>
  </si>
  <si>
    <t>64 магазина</t>
  </si>
  <si>
    <t>не сдавали с открытия</t>
  </si>
  <si>
    <t>закрыт</t>
  </si>
  <si>
    <t xml:space="preserve"> не готовы, -1000</t>
  </si>
  <si>
    <t>нет данных за 19, 20, 27, 28, 29 и 30 мая</t>
  </si>
  <si>
    <t>не снят Z-отчет, сломалась касса</t>
  </si>
  <si>
    <t>нет связи с кассами</t>
  </si>
  <si>
    <t>не снят Z-отчет, интернет</t>
  </si>
  <si>
    <t>30.04. - 27.05.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</si>
</sst>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[$-419]d\ mmm;@"/>
  </numFmts>
  <fonts count="24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theme="1" tint="0.14999847407452621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367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1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1" applyFill="1" applyBorder="1" applyAlignment="1" applyProtection="1">
      <alignment horizontal="center" vertical="center"/>
    </xf>
    <xf numFmtId="0" fontId="0" fillId="0" borderId="0" xfId="0" applyFill="1"/>
    <xf numFmtId="0" fontId="0" fillId="0" borderId="0" xfId="0" applyFill="1" applyBorder="1"/>
    <xf numFmtId="2" fontId="1" fillId="0" borderId="0" xfId="0" applyNumberFormat="1" applyFont="1" applyBorder="1" applyAlignment="1">
      <alignment horizontal="center" vertical="center"/>
    </xf>
    <xf numFmtId="0" fontId="0" fillId="0" borderId="0" xfId="0" applyFill="1" applyAlignment="1">
      <alignment wrapText="1"/>
    </xf>
    <xf numFmtId="4" fontId="1" fillId="0" borderId="1" xfId="0" applyNumberFormat="1" applyFont="1" applyBorder="1"/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2" fontId="0" fillId="4" borderId="1" xfId="0" applyNumberFormat="1" applyFill="1" applyBorder="1"/>
    <xf numFmtId="165" fontId="0" fillId="0" borderId="0" xfId="0" applyNumberFormat="1"/>
    <xf numFmtId="0" fontId="0" fillId="4" borderId="1" xfId="0" applyFill="1" applyBorder="1"/>
    <xf numFmtId="164" fontId="1" fillId="0" borderId="1" xfId="0" applyNumberFormat="1" applyFont="1" applyBorder="1"/>
    <xf numFmtId="0" fontId="1" fillId="5" borderId="4" xfId="0" applyFont="1" applyFill="1" applyBorder="1" applyAlignment="1">
      <alignment horizontal="center" vertical="center" textRotation="90"/>
    </xf>
    <xf numFmtId="2" fontId="8" fillId="5" borderId="4" xfId="0" applyNumberFormat="1" applyFont="1" applyFill="1" applyBorder="1"/>
    <xf numFmtId="2" fontId="1" fillId="0" borderId="5" xfId="0" applyNumberFormat="1" applyFont="1" applyFill="1" applyBorder="1"/>
    <xf numFmtId="0" fontId="1" fillId="5" borderId="5" xfId="0" applyFont="1" applyFill="1" applyBorder="1" applyAlignment="1">
      <alignment horizontal="center" vertical="center" textRotation="90"/>
    </xf>
    <xf numFmtId="2" fontId="1" fillId="3" borderId="5" xfId="0" applyNumberFormat="1" applyFont="1" applyFill="1" applyBorder="1"/>
    <xf numFmtId="0" fontId="1" fillId="6" borderId="4" xfId="0" applyFont="1" applyFill="1" applyBorder="1" applyAlignment="1">
      <alignment horizontal="center" vertical="center" textRotation="90"/>
    </xf>
    <xf numFmtId="0" fontId="1" fillId="6" borderId="5" xfId="0" applyFont="1" applyFill="1" applyBorder="1" applyAlignment="1">
      <alignment horizontal="center" vertical="center" textRotation="90"/>
    </xf>
    <xf numFmtId="2" fontId="1" fillId="0" borderId="2" xfId="0" applyNumberFormat="1" applyFont="1" applyBorder="1" applyAlignment="1">
      <alignment horizontal="center" vertical="center"/>
    </xf>
    <xf numFmtId="2" fontId="1" fillId="0" borderId="6" xfId="0" applyNumberFormat="1" applyFont="1" applyFill="1" applyBorder="1"/>
    <xf numFmtId="2" fontId="1" fillId="0" borderId="4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1" fillId="0" borderId="16" xfId="0" applyFont="1" applyFill="1" applyBorder="1"/>
    <xf numFmtId="0" fontId="10" fillId="7" borderId="9" xfId="0" applyFont="1" applyFill="1" applyBorder="1"/>
    <xf numFmtId="4" fontId="4" fillId="0" borderId="1" xfId="0" applyNumberFormat="1" applyFont="1" applyBorder="1"/>
    <xf numFmtId="0" fontId="4" fillId="0" borderId="18" xfId="0" applyFont="1" applyBorder="1"/>
    <xf numFmtId="0" fontId="4" fillId="0" borderId="6" xfId="0" applyFont="1" applyBorder="1"/>
    <xf numFmtId="0" fontId="4" fillId="0" borderId="5" xfId="0" applyFont="1" applyBorder="1"/>
    <xf numFmtId="2" fontId="1" fillId="0" borderId="16" xfId="0" applyNumberFormat="1" applyFont="1" applyBorder="1"/>
    <xf numFmtId="0" fontId="0" fillId="0" borderId="19" xfId="0" applyBorder="1"/>
    <xf numFmtId="0" fontId="0" fillId="0" borderId="7" xfId="0" applyBorder="1"/>
    <xf numFmtId="0" fontId="0" fillId="5" borderId="1" xfId="0" applyFill="1" applyBorder="1"/>
    <xf numFmtId="0" fontId="0" fillId="2" borderId="1" xfId="0" applyFill="1" applyBorder="1"/>
    <xf numFmtId="0" fontId="0" fillId="8" borderId="1" xfId="0" applyFill="1" applyBorder="1"/>
    <xf numFmtId="2" fontId="4" fillId="0" borderId="1" xfId="0" applyNumberFormat="1" applyFont="1" applyFill="1" applyBorder="1"/>
    <xf numFmtId="4" fontId="4" fillId="0" borderId="11" xfId="0" applyNumberFormat="1" applyFont="1" applyBorder="1"/>
    <xf numFmtId="4" fontId="4" fillId="0" borderId="15" xfId="0" applyNumberFormat="1" applyFont="1" applyBorder="1"/>
    <xf numFmtId="2" fontId="4" fillId="0" borderId="12" xfId="0" applyNumberFormat="1" applyFont="1" applyBorder="1"/>
    <xf numFmtId="2" fontId="4" fillId="0" borderId="14" xfId="0" applyNumberFormat="1" applyFont="1" applyBorder="1"/>
    <xf numFmtId="0" fontId="0" fillId="5" borderId="19" xfId="0" applyFill="1" applyBorder="1"/>
    <xf numFmtId="0" fontId="0" fillId="2" borderId="19" xfId="0" applyFill="1" applyBorder="1"/>
    <xf numFmtId="0" fontId="0" fillId="8" borderId="19" xfId="0" applyFill="1" applyBorder="1"/>
    <xf numFmtId="2" fontId="10" fillId="0" borderId="10" xfId="0" applyNumberFormat="1" applyFont="1" applyBorder="1"/>
    <xf numFmtId="0" fontId="10" fillId="8" borderId="14" xfId="0" applyFont="1" applyFill="1" applyBorder="1"/>
    <xf numFmtId="1" fontId="9" fillId="8" borderId="5" xfId="0" applyNumberFormat="1" applyFont="1" applyFill="1" applyBorder="1"/>
    <xf numFmtId="1" fontId="9" fillId="2" borderId="5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/>
    <xf numFmtId="2" fontId="4" fillId="0" borderId="15" xfId="0" applyNumberFormat="1" applyFont="1" applyBorder="1"/>
    <xf numFmtId="0" fontId="0" fillId="0" borderId="21" xfId="0" applyBorder="1"/>
    <xf numFmtId="0" fontId="4" fillId="0" borderId="1" xfId="0" applyFont="1" applyBorder="1" applyAlignment="1">
      <alignment wrapText="1"/>
    </xf>
    <xf numFmtId="2" fontId="1" fillId="0" borderId="2" xfId="0" applyNumberFormat="1" applyFont="1" applyBorder="1"/>
    <xf numFmtId="0" fontId="1" fillId="0" borderId="3" xfId="0" applyFont="1" applyFill="1" applyBorder="1" applyAlignment="1">
      <alignment horizontal="center" vertical="center" wrapText="1"/>
    </xf>
    <xf numFmtId="2" fontId="4" fillId="0" borderId="1" xfId="0" applyNumberFormat="1" applyFont="1" applyBorder="1"/>
    <xf numFmtId="2" fontId="4" fillId="0" borderId="2" xfId="0" applyNumberFormat="1" applyFont="1" applyBorder="1"/>
    <xf numFmtId="0" fontId="4" fillId="0" borderId="0" xfId="0" applyFont="1"/>
    <xf numFmtId="1" fontId="1" fillId="0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0" fontId="4" fillId="0" borderId="1" xfId="0" applyFont="1" applyBorder="1"/>
    <xf numFmtId="4" fontId="4" fillId="4" borderId="1" xfId="0" applyNumberFormat="1" applyFont="1" applyFill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0" xfId="0" applyBorder="1"/>
    <xf numFmtId="0" fontId="4" fillId="0" borderId="14" xfId="0" applyFont="1" applyBorder="1"/>
    <xf numFmtId="0" fontId="1" fillId="10" borderId="1" xfId="0" applyFont="1" applyFill="1" applyBorder="1"/>
    <xf numFmtId="14" fontId="4" fillId="10" borderId="1" xfId="0" applyNumberFormat="1" applyFont="1" applyFill="1" applyBorder="1"/>
    <xf numFmtId="2" fontId="4" fillId="10" borderId="1" xfId="0" applyNumberFormat="1" applyFont="1" applyFill="1" applyBorder="1"/>
    <xf numFmtId="0" fontId="4" fillId="10" borderId="1" xfId="0" applyFont="1" applyFill="1" applyBorder="1"/>
    <xf numFmtId="4" fontId="4" fillId="10" borderId="1" xfId="0" applyNumberFormat="1" applyFont="1" applyFill="1" applyBorder="1"/>
    <xf numFmtId="0" fontId="0" fillId="10" borderId="0" xfId="0" applyFill="1"/>
    <xf numFmtId="0" fontId="6" fillId="0" borderId="1" xfId="0" applyFont="1" applyBorder="1"/>
    <xf numFmtId="4" fontId="6" fillId="0" borderId="1" xfId="0" applyNumberFormat="1" applyFont="1" applyBorder="1"/>
    <xf numFmtId="0" fontId="0" fillId="11" borderId="0" xfId="0" applyFill="1"/>
    <xf numFmtId="0" fontId="6" fillId="11" borderId="1" xfId="0" applyFont="1" applyFill="1" applyBorder="1"/>
    <xf numFmtId="4" fontId="6" fillId="11" borderId="1" xfId="0" applyNumberFormat="1" applyFont="1" applyFill="1" applyBorder="1"/>
    <xf numFmtId="0" fontId="4" fillId="11" borderId="1" xfId="0" applyFont="1" applyFill="1" applyBorder="1"/>
    <xf numFmtId="2" fontId="4" fillId="11" borderId="1" xfId="0" applyNumberFormat="1" applyFont="1" applyFill="1" applyBorder="1"/>
    <xf numFmtId="4" fontId="4" fillId="11" borderId="1" xfId="0" applyNumberFormat="1" applyFont="1" applyFill="1" applyBorder="1"/>
    <xf numFmtId="2" fontId="1" fillId="3" borderId="14" xfId="0" applyNumberFormat="1" applyFont="1" applyFill="1" applyBorder="1"/>
    <xf numFmtId="4" fontId="8" fillId="6" borderId="4" xfId="0" applyNumberFormat="1" applyFont="1" applyFill="1" applyBorder="1"/>
    <xf numFmtId="4" fontId="10" fillId="0" borderId="10" xfId="0" applyNumberFormat="1" applyFont="1" applyBorder="1"/>
    <xf numFmtId="0" fontId="10" fillId="8" borderId="5" xfId="0" applyFont="1" applyFill="1" applyBorder="1"/>
    <xf numFmtId="0" fontId="10" fillId="8" borderId="20" xfId="0" applyFont="1" applyFill="1" applyBorder="1"/>
    <xf numFmtId="0" fontId="10" fillId="8" borderId="22" xfId="0" applyFont="1" applyFill="1" applyBorder="1"/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1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Fill="1" applyBorder="1"/>
    <xf numFmtId="2" fontId="8" fillId="2" borderId="4" xfId="0" applyNumberFormat="1" applyFont="1" applyFill="1" applyBorder="1"/>
    <xf numFmtId="4" fontId="6" fillId="10" borderId="1" xfId="0" applyNumberFormat="1" applyFont="1" applyFill="1" applyBorder="1"/>
    <xf numFmtId="4" fontId="1" fillId="0" borderId="0" xfId="0" applyNumberFormat="1" applyFont="1" applyFill="1" applyBorder="1"/>
    <xf numFmtId="14" fontId="1" fillId="0" borderId="1" xfId="0" applyNumberFormat="1" applyFont="1" applyBorder="1"/>
    <xf numFmtId="14" fontId="1" fillId="0" borderId="1" xfId="0" applyNumberFormat="1" applyFont="1" applyFill="1" applyBorder="1"/>
    <xf numFmtId="0" fontId="6" fillId="0" borderId="1" xfId="0" applyFont="1" applyFill="1" applyBorder="1" applyAlignment="1">
      <alignment horizontal="center" wrapText="1"/>
    </xf>
    <xf numFmtId="0" fontId="1" fillId="0" borderId="0" xfId="0" applyFont="1" applyFill="1" applyBorder="1"/>
    <xf numFmtId="0" fontId="4" fillId="0" borderId="1" xfId="0" applyFont="1" applyFill="1" applyBorder="1"/>
    <xf numFmtId="0" fontId="1" fillId="0" borderId="4" xfId="0" applyFont="1" applyFill="1" applyBorder="1"/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0" fontId="4" fillId="0" borderId="0" xfId="0" applyFont="1" applyBorder="1"/>
    <xf numFmtId="0" fontId="0" fillId="0" borderId="4" xfId="0" applyBorder="1"/>
    <xf numFmtId="0" fontId="11" fillId="0" borderId="0" xfId="0" applyFont="1"/>
    <xf numFmtId="0" fontId="11" fillId="0" borderId="0" xfId="0" applyFont="1" applyFill="1"/>
    <xf numFmtId="14" fontId="0" fillId="0" borderId="0" xfId="0" applyNumberFormat="1"/>
    <xf numFmtId="0" fontId="0" fillId="0" borderId="0" xfId="0" applyAlignment="1">
      <alignment wrapText="1"/>
    </xf>
    <xf numFmtId="0" fontId="12" fillId="0" borderId="0" xfId="0" applyFont="1"/>
    <xf numFmtId="0" fontId="0" fillId="13" borderId="0" xfId="0" applyFill="1" applyAlignment="1">
      <alignment horizontal="left"/>
    </xf>
    <xf numFmtId="0" fontId="11" fillId="0" borderId="0" xfId="0" applyFont="1" applyFill="1" applyAlignment="1"/>
    <xf numFmtId="0" fontId="0" fillId="13" borderId="0" xfId="0" applyFill="1" applyAlignment="1">
      <alignment horizontal="left" wrapText="1"/>
    </xf>
    <xf numFmtId="0" fontId="0" fillId="13" borderId="0" xfId="0" applyFont="1" applyFill="1" applyAlignment="1">
      <alignment horizontal="left" wrapText="1"/>
    </xf>
    <xf numFmtId="0" fontId="1" fillId="0" borderId="25" xfId="0" applyFont="1" applyBorder="1"/>
    <xf numFmtId="0" fontId="1" fillId="0" borderId="25" xfId="0" applyFont="1" applyFill="1" applyBorder="1"/>
    <xf numFmtId="4" fontId="1" fillId="0" borderId="25" xfId="0" applyNumberFormat="1" applyFont="1" applyFill="1" applyBorder="1"/>
    <xf numFmtId="166" fontId="0" fillId="0" borderId="0" xfId="0" applyNumberFormat="1" applyFill="1"/>
    <xf numFmtId="0" fontId="6" fillId="0" borderId="1" xfId="0" applyFont="1" applyFill="1" applyBorder="1"/>
    <xf numFmtId="0" fontId="14" fillId="0" borderId="0" xfId="0" applyFont="1"/>
    <xf numFmtId="14" fontId="4" fillId="0" borderId="1" xfId="0" applyNumberFormat="1" applyFont="1" applyFill="1" applyBorder="1"/>
    <xf numFmtId="14" fontId="6" fillId="0" borderId="1" xfId="0" applyNumberFormat="1" applyFont="1" applyFill="1" applyBorder="1"/>
    <xf numFmtId="2" fontId="6" fillId="0" borderId="1" xfId="0" applyNumberFormat="1" applyFont="1" applyFill="1" applyBorder="1"/>
    <xf numFmtId="1" fontId="4" fillId="11" borderId="1" xfId="0" applyNumberFormat="1" applyFont="1" applyFill="1" applyBorder="1"/>
    <xf numFmtId="0" fontId="10" fillId="2" borderId="20" xfId="0" applyFont="1" applyFill="1" applyBorder="1"/>
    <xf numFmtId="4" fontId="4" fillId="0" borderId="1" xfId="0" applyNumberFormat="1" applyFont="1" applyFill="1" applyBorder="1"/>
    <xf numFmtId="4" fontId="6" fillId="0" borderId="1" xfId="0" applyNumberFormat="1" applyFont="1" applyFill="1" applyBorder="1"/>
    <xf numFmtId="1" fontId="0" fillId="0" borderId="1" xfId="0" applyNumberFormat="1" applyBorder="1"/>
    <xf numFmtId="1" fontId="4" fillId="0" borderId="1" xfId="0" applyNumberFormat="1" applyFont="1" applyFill="1" applyBorder="1"/>
    <xf numFmtId="1" fontId="4" fillId="0" borderId="0" xfId="0" applyNumberFormat="1" applyFont="1" applyFill="1" applyBorder="1"/>
    <xf numFmtId="4" fontId="4" fillId="0" borderId="0" xfId="0" applyNumberFormat="1" applyFont="1" applyFill="1" applyBorder="1"/>
    <xf numFmtId="0" fontId="6" fillId="0" borderId="3" xfId="0" applyFont="1" applyFill="1" applyBorder="1"/>
    <xf numFmtId="0" fontId="1" fillId="0" borderId="0" xfId="0" applyFont="1" applyBorder="1"/>
    <xf numFmtId="0" fontId="6" fillId="0" borderId="25" xfId="0" applyFont="1" applyFill="1" applyBorder="1"/>
    <xf numFmtId="0" fontId="10" fillId="7" borderId="9" xfId="0" applyFont="1" applyFill="1" applyBorder="1" applyAlignment="1">
      <alignment wrapText="1"/>
    </xf>
    <xf numFmtId="4" fontId="4" fillId="0" borderId="0" xfId="0" applyNumberFormat="1" applyFont="1" applyBorder="1"/>
    <xf numFmtId="0" fontId="10" fillId="8" borderId="13" xfId="0" applyFont="1" applyFill="1" applyBorder="1"/>
    <xf numFmtId="3" fontId="4" fillId="0" borderId="1" xfId="0" applyNumberFormat="1" applyFont="1" applyBorder="1"/>
    <xf numFmtId="2" fontId="4" fillId="0" borderId="27" xfId="0" applyNumberFormat="1" applyFont="1" applyBorder="1"/>
    <xf numFmtId="2" fontId="8" fillId="5" borderId="10" xfId="0" applyNumberFormat="1" applyFont="1" applyFill="1" applyBorder="1"/>
    <xf numFmtId="2" fontId="8" fillId="5" borderId="16" xfId="0" applyNumberFormat="1" applyFont="1" applyFill="1" applyBorder="1"/>
    <xf numFmtId="4" fontId="10" fillId="0" borderId="26" xfId="0" applyNumberFormat="1" applyFont="1" applyBorder="1"/>
    <xf numFmtId="0" fontId="10" fillId="8" borderId="29" xfId="0" applyFont="1" applyFill="1" applyBorder="1"/>
    <xf numFmtId="0" fontId="10" fillId="2" borderId="22" xfId="0" applyFont="1" applyFill="1" applyBorder="1"/>
    <xf numFmtId="4" fontId="4" fillId="0" borderId="25" xfId="0" applyNumberFormat="1" applyFont="1" applyBorder="1"/>
    <xf numFmtId="2" fontId="1" fillId="0" borderId="25" xfId="0" applyNumberFormat="1" applyFont="1" applyBorder="1" applyAlignment="1">
      <alignment horizontal="center" vertical="center"/>
    </xf>
    <xf numFmtId="2" fontId="1" fillId="3" borderId="12" xfId="0" applyNumberFormat="1" applyFont="1" applyFill="1" applyBorder="1"/>
    <xf numFmtId="2" fontId="8" fillId="5" borderId="32" xfId="0" applyNumberFormat="1" applyFont="1" applyFill="1" applyBorder="1"/>
    <xf numFmtId="2" fontId="8" fillId="5" borderId="31" xfId="0" applyNumberFormat="1" applyFont="1" applyFill="1" applyBorder="1"/>
    <xf numFmtId="2" fontId="1" fillId="0" borderId="1" xfId="0" applyNumberFormat="1" applyFont="1" applyBorder="1" applyAlignment="1">
      <alignment horizontal="right" vertical="center"/>
    </xf>
    <xf numFmtId="2" fontId="1" fillId="0" borderId="15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horizontal="right" vertical="center"/>
    </xf>
    <xf numFmtId="2" fontId="1" fillId="0" borderId="25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/>
    </xf>
    <xf numFmtId="2" fontId="1" fillId="0" borderId="27" xfId="0" applyNumberFormat="1" applyFont="1" applyBorder="1" applyAlignment="1">
      <alignment horizontal="right" vertical="center"/>
    </xf>
    <xf numFmtId="164" fontId="6" fillId="0" borderId="1" xfId="0" applyNumberFormat="1" applyFont="1" applyBorder="1"/>
    <xf numFmtId="3" fontId="1" fillId="0" borderId="1" xfId="0" applyNumberFormat="1" applyFont="1" applyFill="1" applyBorder="1" applyAlignment="1">
      <alignment horizontal="center" vertical="center"/>
    </xf>
    <xf numFmtId="0" fontId="10" fillId="5" borderId="20" xfId="0" applyFont="1" applyFill="1" applyBorder="1"/>
    <xf numFmtId="2" fontId="1" fillId="0" borderId="34" xfId="0" applyNumberFormat="1" applyFont="1" applyBorder="1"/>
    <xf numFmtId="4" fontId="4" fillId="0" borderId="35" xfId="0" applyNumberFormat="1" applyFont="1" applyBorder="1"/>
    <xf numFmtId="2" fontId="4" fillId="0" borderId="37" xfId="0" applyNumberFormat="1" applyFont="1" applyBorder="1"/>
    <xf numFmtId="2" fontId="10" fillId="0" borderId="34" xfId="0" applyNumberFormat="1" applyFont="1" applyBorder="1"/>
    <xf numFmtId="0" fontId="15" fillId="14" borderId="9" xfId="0" applyFont="1" applyFill="1" applyBorder="1"/>
    <xf numFmtId="2" fontId="4" fillId="0" borderId="34" xfId="0" applyNumberFormat="1" applyFont="1" applyBorder="1"/>
    <xf numFmtId="2" fontId="4" fillId="0" borderId="35" xfId="0" applyNumberFormat="1" applyFont="1" applyBorder="1"/>
    <xf numFmtId="4" fontId="4" fillId="0" borderId="35" xfId="0" applyNumberFormat="1" applyFont="1" applyFill="1" applyBorder="1"/>
    <xf numFmtId="2" fontId="1" fillId="0" borderId="35" xfId="0" applyNumberFormat="1" applyFont="1" applyBorder="1" applyAlignment="1">
      <alignment horizontal="right" vertical="center"/>
    </xf>
    <xf numFmtId="2" fontId="8" fillId="5" borderId="34" xfId="0" applyNumberFormat="1" applyFont="1" applyFill="1" applyBorder="1"/>
    <xf numFmtId="4" fontId="10" fillId="0" borderId="34" xfId="0" applyNumberFormat="1" applyFont="1" applyBorder="1"/>
    <xf numFmtId="0" fontId="10" fillId="2" borderId="23" xfId="0" applyFont="1" applyFill="1" applyBorder="1"/>
    <xf numFmtId="0" fontId="10" fillId="2" borderId="5" xfId="0" applyFont="1" applyFill="1" applyBorder="1"/>
    <xf numFmtId="2" fontId="1" fillId="3" borderId="37" xfId="0" applyNumberFormat="1" applyFont="1" applyFill="1" applyBorder="1"/>
    <xf numFmtId="0" fontId="0" fillId="5" borderId="37" xfId="0" applyFill="1" applyBorder="1"/>
    <xf numFmtId="2" fontId="1" fillId="0" borderId="25" xfId="0" applyNumberFormat="1" applyFont="1" applyBorder="1"/>
    <xf numFmtId="2" fontId="4" fillId="0" borderId="25" xfId="0" applyNumberFormat="1" applyFont="1" applyBorder="1"/>
    <xf numFmtId="1" fontId="9" fillId="5" borderId="5" xfId="0" applyNumberFormat="1" applyFont="1" applyFill="1" applyBorder="1"/>
    <xf numFmtId="3" fontId="6" fillId="0" borderId="1" xfId="0" applyNumberFormat="1" applyFont="1" applyBorder="1" applyAlignment="1">
      <alignment horizontal="center" vertical="center"/>
    </xf>
    <xf numFmtId="0" fontId="1" fillId="10" borderId="25" xfId="0" applyFont="1" applyFill="1" applyBorder="1"/>
    <xf numFmtId="0" fontId="16" fillId="0" borderId="0" xfId="0" applyFont="1"/>
    <xf numFmtId="0" fontId="4" fillId="0" borderId="39" xfId="0" applyFont="1" applyBorder="1"/>
    <xf numFmtId="0" fontId="1" fillId="0" borderId="3" xfId="0" applyFont="1" applyBorder="1"/>
    <xf numFmtId="0" fontId="6" fillId="0" borderId="25" xfId="0" applyFont="1" applyBorder="1"/>
    <xf numFmtId="4" fontId="1" fillId="0" borderId="25" xfId="0" applyNumberFormat="1" applyFont="1" applyBorder="1"/>
    <xf numFmtId="0" fontId="4" fillId="11" borderId="25" xfId="0" applyFont="1" applyFill="1" applyBorder="1"/>
    <xf numFmtId="4" fontId="4" fillId="11" borderId="25" xfId="0" applyNumberFormat="1" applyFont="1" applyFill="1" applyBorder="1"/>
    <xf numFmtId="4" fontId="4" fillId="0" borderId="25" xfId="0" applyNumberFormat="1" applyFont="1" applyFill="1" applyBorder="1"/>
    <xf numFmtId="0" fontId="4" fillId="0" borderId="25" xfId="0" applyFont="1" applyBorder="1"/>
    <xf numFmtId="0" fontId="10" fillId="5" borderId="5" xfId="0" applyFont="1" applyFill="1" applyBorder="1"/>
    <xf numFmtId="4" fontId="8" fillId="6" borderId="24" xfId="0" applyNumberFormat="1" applyFont="1" applyFill="1" applyBorder="1"/>
    <xf numFmtId="0" fontId="0" fillId="0" borderId="41" xfId="0" applyBorder="1"/>
    <xf numFmtId="2" fontId="8" fillId="5" borderId="24" xfId="0" applyNumberFormat="1" applyFont="1" applyFill="1" applyBorder="1"/>
    <xf numFmtId="164" fontId="6" fillId="0" borderId="25" xfId="0" applyNumberFormat="1" applyFont="1" applyBorder="1"/>
    <xf numFmtId="2" fontId="1" fillId="0" borderId="25" xfId="0" applyNumberFormat="1" applyFont="1" applyFill="1" applyBorder="1"/>
    <xf numFmtId="3" fontId="4" fillId="0" borderId="25" xfId="0" applyNumberFormat="1" applyFont="1" applyBorder="1"/>
    <xf numFmtId="0" fontId="6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right"/>
    </xf>
    <xf numFmtId="4" fontId="0" fillId="0" borderId="0" xfId="0" applyNumberFormat="1"/>
    <xf numFmtId="0" fontId="10" fillId="5" borderId="14" xfId="0" applyFont="1" applyFill="1" applyBorder="1"/>
    <xf numFmtId="0" fontId="6" fillId="0" borderId="11" xfId="0" applyFont="1" applyFill="1" applyBorder="1"/>
    <xf numFmtId="0" fontId="10" fillId="2" borderId="14" xfId="0" applyFont="1" applyFill="1" applyBorder="1"/>
    <xf numFmtId="4" fontId="6" fillId="4" borderId="1" xfId="0" applyNumberFormat="1" applyFont="1" applyFill="1" applyBorder="1"/>
    <xf numFmtId="2" fontId="4" fillId="0" borderId="0" xfId="0" applyNumberFormat="1" applyFont="1" applyBorder="1"/>
    <xf numFmtId="0" fontId="10" fillId="7" borderId="0" xfId="0" applyFont="1" applyFill="1" applyBorder="1"/>
    <xf numFmtId="0" fontId="1" fillId="0" borderId="26" xfId="0" applyFont="1" applyFill="1" applyBorder="1"/>
    <xf numFmtId="2" fontId="10" fillId="0" borderId="42" xfId="0" applyNumberFormat="1" applyFont="1" applyBorder="1"/>
    <xf numFmtId="2" fontId="8" fillId="5" borderId="42" xfId="0" applyNumberFormat="1" applyFont="1" applyFill="1" applyBorder="1"/>
    <xf numFmtId="0" fontId="1" fillId="0" borderId="24" xfId="0" applyFont="1" applyFill="1" applyBorder="1"/>
    <xf numFmtId="0" fontId="4" fillId="0" borderId="43" xfId="0" applyFont="1" applyBorder="1"/>
    <xf numFmtId="2" fontId="10" fillId="0" borderId="30" xfId="0" applyNumberFormat="1" applyFont="1" applyBorder="1"/>
    <xf numFmtId="2" fontId="8" fillId="5" borderId="17" xfId="0" applyNumberFormat="1" applyFont="1" applyFill="1" applyBorder="1"/>
    <xf numFmtId="4" fontId="10" fillId="0" borderId="44" xfId="0" applyNumberFormat="1" applyFont="1" applyBorder="1"/>
    <xf numFmtId="4" fontId="10" fillId="0" borderId="28" xfId="0" applyNumberFormat="1" applyFont="1" applyBorder="1"/>
    <xf numFmtId="2" fontId="8" fillId="5" borderId="26" xfId="0" applyNumberFormat="1" applyFont="1" applyFill="1" applyBorder="1"/>
    <xf numFmtId="0" fontId="6" fillId="0" borderId="3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wrapText="1"/>
    </xf>
    <xf numFmtId="4" fontId="10" fillId="0" borderId="16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/>
    <xf numFmtId="2" fontId="1" fillId="3" borderId="40" xfId="0" applyNumberFormat="1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 vertical="center"/>
    </xf>
    <xf numFmtId="0" fontId="10" fillId="5" borderId="22" xfId="0" applyFont="1" applyFill="1" applyBorder="1"/>
    <xf numFmtId="0" fontId="4" fillId="0" borderId="21" xfId="0" applyFont="1" applyBorder="1"/>
    <xf numFmtId="0" fontId="4" fillId="0" borderId="25" xfId="0" applyFont="1" applyFill="1" applyBorder="1"/>
    <xf numFmtId="0" fontId="0" fillId="13" borderId="0" xfId="0" applyFont="1" applyFill="1" applyAlignment="1">
      <alignment horizontal="left" wrapText="1"/>
    </xf>
    <xf numFmtId="0" fontId="0" fillId="13" borderId="0" xfId="0" applyFill="1" applyAlignment="1">
      <alignment horizontal="left"/>
    </xf>
    <xf numFmtId="4" fontId="1" fillId="0" borderId="2" xfId="0" applyNumberFormat="1" applyFont="1" applyFill="1" applyBorder="1"/>
    <xf numFmtId="4" fontId="1" fillId="0" borderId="46" xfId="0" applyNumberFormat="1" applyFont="1" applyFill="1" applyBorder="1"/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4" fontId="6" fillId="0" borderId="0" xfId="0" applyNumberFormat="1" applyFont="1" applyBorder="1"/>
    <xf numFmtId="0" fontId="11" fillId="0" borderId="9" xfId="0" applyFont="1" applyBorder="1"/>
    <xf numFmtId="2" fontId="4" fillId="0" borderId="11" xfId="0" applyNumberFormat="1" applyFont="1" applyFill="1" applyBorder="1"/>
    <xf numFmtId="2" fontId="1" fillId="0" borderId="40" xfId="0" applyNumberFormat="1" applyFont="1" applyBorder="1" applyAlignment="1">
      <alignment horizontal="right" vertical="center"/>
    </xf>
    <xf numFmtId="2" fontId="1" fillId="0" borderId="3" xfId="0" applyNumberFormat="1" applyFont="1" applyBorder="1" applyAlignment="1">
      <alignment horizontal="right" vertical="center"/>
    </xf>
    <xf numFmtId="2" fontId="1" fillId="0" borderId="36" xfId="0" applyNumberFormat="1" applyFont="1" applyBorder="1"/>
    <xf numFmtId="4" fontId="4" fillId="4" borderId="25" xfId="0" applyNumberFormat="1" applyFont="1" applyFill="1" applyBorder="1"/>
    <xf numFmtId="0" fontId="4" fillId="0" borderId="25" xfId="0" applyFont="1" applyBorder="1" applyAlignment="1">
      <alignment horizontal="right"/>
    </xf>
    <xf numFmtId="0" fontId="6" fillId="0" borderId="24" xfId="0" applyFont="1" applyFill="1" applyBorder="1"/>
    <xf numFmtId="0" fontId="6" fillId="0" borderId="6" xfId="0" applyFont="1" applyBorder="1"/>
    <xf numFmtId="0" fontId="6" fillId="0" borderId="10" xfId="0" applyFont="1" applyFill="1" applyBorder="1"/>
    <xf numFmtId="0" fontId="6" fillId="0" borderId="13" xfId="0" applyFont="1" applyBorder="1"/>
    <xf numFmtId="0" fontId="6" fillId="0" borderId="45" xfId="0" applyFont="1" applyFill="1" applyBorder="1"/>
    <xf numFmtId="0" fontId="6" fillId="0" borderId="20" xfId="0" applyFont="1" applyBorder="1"/>
    <xf numFmtId="0" fontId="0" fillId="0" borderId="11" xfId="0" applyBorder="1"/>
    <xf numFmtId="0" fontId="13" fillId="0" borderId="11" xfId="0" applyFont="1" applyFill="1" applyBorder="1"/>
    <xf numFmtId="14" fontId="13" fillId="0" borderId="11" xfId="0" applyNumberFormat="1" applyFont="1" applyBorder="1"/>
    <xf numFmtId="0" fontId="0" fillId="0" borderId="0" xfId="0" applyAlignment="1">
      <alignment horizontal="center"/>
    </xf>
    <xf numFmtId="0" fontId="0" fillId="2" borderId="38" xfId="0" applyFill="1" applyBorder="1"/>
    <xf numFmtId="3" fontId="1" fillId="3" borderId="25" xfId="0" applyNumberFormat="1" applyFont="1" applyFill="1" applyBorder="1" applyAlignment="1">
      <alignment horizontal="center" vertical="center"/>
    </xf>
    <xf numFmtId="2" fontId="1" fillId="0" borderId="11" xfId="0" applyNumberFormat="1" applyFont="1" applyBorder="1"/>
    <xf numFmtId="0" fontId="1" fillId="0" borderId="45" xfId="0" applyFont="1" applyFill="1" applyBorder="1"/>
    <xf numFmtId="0" fontId="4" fillId="0" borderId="47" xfId="0" applyFont="1" applyBorder="1"/>
    <xf numFmtId="2" fontId="4" fillId="0" borderId="15" xfId="0" applyNumberFormat="1" applyFont="1" applyFill="1" applyBorder="1"/>
    <xf numFmtId="2" fontId="4" fillId="0" borderId="35" xfId="0" applyNumberFormat="1" applyFont="1" applyFill="1" applyBorder="1"/>
    <xf numFmtId="2" fontId="1" fillId="0" borderId="15" xfId="0" applyNumberFormat="1" applyFont="1" applyBorder="1"/>
    <xf numFmtId="2" fontId="4" fillId="0" borderId="5" xfId="0" applyNumberFormat="1" applyFont="1" applyBorder="1"/>
    <xf numFmtId="0" fontId="1" fillId="0" borderId="4" xfId="0" applyFont="1" applyBorder="1"/>
    <xf numFmtId="0" fontId="1" fillId="0" borderId="10" xfId="0" applyFont="1" applyBorder="1"/>
    <xf numFmtId="0" fontId="1" fillId="0" borderId="17" xfId="0" applyFont="1" applyBorder="1"/>
    <xf numFmtId="0" fontId="1" fillId="0" borderId="15" xfId="0" applyFont="1" applyBorder="1"/>
    <xf numFmtId="2" fontId="1" fillId="0" borderId="15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0" fontId="6" fillId="0" borderId="2" xfId="0" applyFont="1" applyBorder="1"/>
    <xf numFmtId="4" fontId="4" fillId="0" borderId="4" xfId="0" applyNumberFormat="1" applyFont="1" applyFill="1" applyBorder="1"/>
    <xf numFmtId="2" fontId="0" fillId="0" borderId="9" xfId="0" applyNumberFormat="1" applyBorder="1"/>
    <xf numFmtId="2" fontId="4" fillId="10" borderId="16" xfId="0" applyNumberFormat="1" applyFont="1" applyFill="1" applyBorder="1"/>
    <xf numFmtId="4" fontId="4" fillId="0" borderId="17" xfId="0" applyNumberFormat="1" applyFont="1" applyFill="1" applyBorder="1"/>
    <xf numFmtId="4" fontId="4" fillId="0" borderId="10" xfId="0" applyNumberFormat="1" applyFont="1" applyFill="1" applyBorder="1"/>
    <xf numFmtId="4" fontId="4" fillId="0" borderId="45" xfId="0" applyNumberFormat="1" applyFont="1" applyFill="1" applyBorder="1"/>
    <xf numFmtId="2" fontId="4" fillId="10" borderId="3" xfId="0" applyNumberFormat="1" applyFont="1" applyFill="1" applyBorder="1"/>
    <xf numFmtId="2" fontId="1" fillId="0" borderId="26" xfId="0" applyNumberFormat="1" applyFont="1" applyFill="1" applyBorder="1"/>
    <xf numFmtId="2" fontId="1" fillId="0" borderId="16" xfId="0" applyNumberFormat="1" applyFont="1" applyFill="1" applyBorder="1"/>
    <xf numFmtId="2" fontId="1" fillId="0" borderId="11" xfId="0" applyNumberFormat="1" applyFont="1" applyFill="1" applyBorder="1"/>
    <xf numFmtId="2" fontId="1" fillId="0" borderId="27" xfId="0" applyNumberFormat="1" applyFont="1" applyFill="1" applyBorder="1" applyAlignment="1">
      <alignment horizontal="right"/>
    </xf>
    <xf numFmtId="2" fontId="1" fillId="0" borderId="25" xfId="0" applyNumberFormat="1" applyFont="1" applyFill="1" applyBorder="1" applyAlignment="1">
      <alignment horizontal="right"/>
    </xf>
    <xf numFmtId="1" fontId="1" fillId="0" borderId="2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right" vertical="center"/>
    </xf>
    <xf numFmtId="2" fontId="6" fillId="0" borderId="1" xfId="0" applyNumberFormat="1" applyFont="1" applyBorder="1"/>
    <xf numFmtId="2" fontId="4" fillId="0" borderId="13" xfId="0" applyNumberFormat="1" applyFont="1" applyBorder="1"/>
    <xf numFmtId="4" fontId="4" fillId="4" borderId="27" xfId="0" applyNumberFormat="1" applyFont="1" applyFill="1" applyBorder="1"/>
    <xf numFmtId="4" fontId="4" fillId="4" borderId="40" xfId="0" applyNumberFormat="1" applyFont="1" applyFill="1" applyBorder="1"/>
    <xf numFmtId="4" fontId="4" fillId="4" borderId="11" xfId="0" applyNumberFormat="1" applyFont="1" applyFill="1" applyBorder="1"/>
    <xf numFmtId="4" fontId="4" fillId="4" borderId="15" xfId="0" applyNumberFormat="1" applyFont="1" applyFill="1" applyBorder="1"/>
    <xf numFmtId="0" fontId="1" fillId="0" borderId="15" xfId="0" applyFont="1" applyFill="1" applyBorder="1"/>
    <xf numFmtId="0" fontId="1" fillId="0" borderId="27" xfId="0" applyFont="1" applyFill="1" applyBorder="1"/>
    <xf numFmtId="0" fontId="1" fillId="0" borderId="11" xfId="0" applyFont="1" applyFill="1" applyBorder="1"/>
    <xf numFmtId="0" fontId="1" fillId="0" borderId="35" xfId="0" applyFont="1" applyFill="1" applyBorder="1"/>
    <xf numFmtId="0" fontId="10" fillId="2" borderId="12" xfId="0" applyFont="1" applyFill="1" applyBorder="1"/>
    <xf numFmtId="0" fontId="10" fillId="2" borderId="13" xfId="0" applyFont="1" applyFill="1" applyBorder="1"/>
    <xf numFmtId="0" fontId="0" fillId="0" borderId="0" xfId="0" applyFont="1"/>
    <xf numFmtId="0" fontId="0" fillId="2" borderId="37" xfId="0" applyFill="1" applyBorder="1"/>
    <xf numFmtId="0" fontId="17" fillId="0" borderId="0" xfId="0" applyFont="1"/>
    <xf numFmtId="0" fontId="10" fillId="5" borderId="13" xfId="0" applyFont="1" applyFill="1" applyBorder="1"/>
    <xf numFmtId="0" fontId="3" fillId="0" borderId="1" xfId="1" applyFont="1" applyFill="1" applyBorder="1" applyAlignment="1" applyProtection="1">
      <alignment horizontal="center" vertical="center" textRotation="90" wrapText="1"/>
    </xf>
    <xf numFmtId="0" fontId="0" fillId="13" borderId="0" xfId="0" applyFill="1" applyAlignment="1">
      <alignment horizontal="left"/>
    </xf>
    <xf numFmtId="4" fontId="18" fillId="0" borderId="1" xfId="0" applyNumberFormat="1" applyFont="1" applyFill="1" applyBorder="1"/>
    <xf numFmtId="0" fontId="4" fillId="0" borderId="20" xfId="0" applyFont="1" applyBorder="1"/>
    <xf numFmtId="3" fontId="6" fillId="0" borderId="25" xfId="0" applyNumberFormat="1" applyFont="1" applyBorder="1" applyAlignment="1">
      <alignment horizontal="center" vertical="center"/>
    </xf>
    <xf numFmtId="4" fontId="1" fillId="15" borderId="1" xfId="0" applyNumberFormat="1" applyFont="1" applyFill="1" applyBorder="1"/>
    <xf numFmtId="0" fontId="19" fillId="5" borderId="12" xfId="0" applyFont="1" applyFill="1" applyBorder="1"/>
    <xf numFmtId="2" fontId="10" fillId="0" borderId="17" xfId="0" applyNumberFormat="1" applyFont="1" applyBorder="1"/>
    <xf numFmtId="0" fontId="6" fillId="10" borderId="25" xfId="0" applyFont="1" applyFill="1" applyBorder="1"/>
    <xf numFmtId="14" fontId="4" fillId="10" borderId="25" xfId="0" applyNumberFormat="1" applyFont="1" applyFill="1" applyBorder="1"/>
    <xf numFmtId="2" fontId="4" fillId="10" borderId="25" xfId="0" applyNumberFormat="1" applyFont="1" applyFill="1" applyBorder="1"/>
    <xf numFmtId="4" fontId="10" fillId="0" borderId="30" xfId="0" applyNumberFormat="1" applyFont="1" applyBorder="1"/>
    <xf numFmtId="4" fontId="10" fillId="0" borderId="42" xfId="0" applyNumberFormat="1" applyFont="1" applyBorder="1"/>
    <xf numFmtId="2" fontId="1" fillId="0" borderId="15" xfId="0" applyNumberFormat="1" applyFont="1" applyFill="1" applyBorder="1" applyAlignment="1">
      <alignment horizontal="right"/>
    </xf>
    <xf numFmtId="0" fontId="0" fillId="0" borderId="25" xfId="0" applyBorder="1"/>
    <xf numFmtId="2" fontId="1" fillId="0" borderId="25" xfId="0" applyNumberFormat="1" applyFont="1" applyFill="1" applyBorder="1" applyAlignment="1">
      <alignment horizontal="center"/>
    </xf>
    <xf numFmtId="1" fontId="1" fillId="0" borderId="25" xfId="0" applyNumberFormat="1" applyFont="1" applyFill="1" applyBorder="1"/>
    <xf numFmtId="0" fontId="10" fillId="5" borderId="23" xfId="0" applyFont="1" applyFill="1" applyBorder="1"/>
    <xf numFmtId="0" fontId="6" fillId="0" borderId="0" xfId="0" applyFont="1" applyBorder="1"/>
    <xf numFmtId="4" fontId="18" fillId="4" borderId="1" xfId="0" applyNumberFormat="1" applyFont="1" applyFill="1" applyBorder="1"/>
    <xf numFmtId="0" fontId="11" fillId="0" borderId="0" xfId="0" applyFont="1" applyBorder="1"/>
    <xf numFmtId="0" fontId="3" fillId="0" borderId="5" xfId="1" applyFont="1" applyFill="1" applyBorder="1" applyAlignment="1" applyProtection="1">
      <alignment horizontal="center" vertical="center" textRotation="90" wrapText="1"/>
    </xf>
    <xf numFmtId="2" fontId="18" fillId="0" borderId="1" xfId="0" applyNumberFormat="1" applyFont="1" applyBorder="1"/>
    <xf numFmtId="2" fontId="18" fillId="0" borderId="1" xfId="0" applyNumberFormat="1" applyFont="1" applyFill="1" applyBorder="1"/>
    <xf numFmtId="14" fontId="6" fillId="10" borderId="1" xfId="0" applyNumberFormat="1" applyFont="1" applyFill="1" applyBorder="1"/>
    <xf numFmtId="2" fontId="6" fillId="10" borderId="1" xfId="0" applyNumberFormat="1" applyFont="1" applyFill="1" applyBorder="1"/>
    <xf numFmtId="164" fontId="6" fillId="0" borderId="1" xfId="0" applyNumberFormat="1" applyFont="1" applyFill="1" applyBorder="1"/>
    <xf numFmtId="0" fontId="0" fillId="0" borderId="45" xfId="0" applyBorder="1"/>
    <xf numFmtId="4" fontId="4" fillId="10" borderId="15" xfId="0" applyNumberFormat="1" applyFont="1" applyFill="1" applyBorder="1"/>
    <xf numFmtId="2" fontId="0" fillId="0" borderId="21" xfId="0" applyNumberFormat="1" applyBorder="1"/>
    <xf numFmtId="0" fontId="0" fillId="2" borderId="33" xfId="0" applyFill="1" applyBorder="1"/>
    <xf numFmtId="0" fontId="3" fillId="0" borderId="2" xfId="1" applyFont="1" applyFill="1" applyBorder="1" applyAlignment="1" applyProtection="1">
      <alignment horizontal="center" vertical="center" textRotation="90" wrapText="1"/>
    </xf>
    <xf numFmtId="0" fontId="3" fillId="0" borderId="4" xfId="1" applyFont="1" applyFill="1" applyBorder="1" applyAlignment="1" applyProtection="1">
      <alignment horizontal="center" vertical="center" textRotation="90" wrapText="1"/>
    </xf>
    <xf numFmtId="0" fontId="10" fillId="9" borderId="9" xfId="0" applyFont="1" applyFill="1" applyBorder="1" applyAlignment="1">
      <alignment horizontal="center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1" fillId="12" borderId="0" xfId="0" applyFont="1" applyFill="1" applyAlignment="1">
      <alignment horizontal="left"/>
    </xf>
    <xf numFmtId="0" fontId="0" fillId="12" borderId="0" xfId="0" applyFill="1" applyAlignment="1">
      <alignment horizontal="left"/>
    </xf>
    <xf numFmtId="0" fontId="11" fillId="13" borderId="0" xfId="0" applyFont="1" applyFill="1" applyAlignment="1">
      <alignment horizontal="left"/>
    </xf>
    <xf numFmtId="0" fontId="0" fillId="12" borderId="0" xfId="0" applyFont="1" applyFill="1" applyAlignment="1">
      <alignment horizontal="left" wrapText="1"/>
    </xf>
    <xf numFmtId="0" fontId="0" fillId="13" borderId="0" xfId="0" applyFont="1" applyFill="1" applyAlignment="1">
      <alignment horizontal="left" wrapText="1"/>
    </xf>
    <xf numFmtId="0" fontId="0" fillId="12" borderId="0" xfId="0" applyFill="1" applyAlignment="1">
      <alignment horizontal="left" wrapText="1"/>
    </xf>
    <xf numFmtId="0" fontId="11" fillId="13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12" borderId="0" xfId="0" applyFont="1" applyFill="1" applyAlignment="1">
      <alignment horizontal="left"/>
    </xf>
    <xf numFmtId="0" fontId="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left"/>
    </xf>
  </cellXfs>
  <cellStyles count="3">
    <cellStyle name="Гиперссылка" xfId="1" builtinId="8"/>
    <cellStyle name="Обычный" xfId="0" builtinId="0"/>
    <cellStyle name="Обычный 2" xfId="2"/>
  </cellStyles>
  <dxfs count="365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68"/>
  <sheetViews>
    <sheetView zoomScale="70" zoomScaleNormal="70" workbookViewId="0">
      <pane xSplit="4" ySplit="1" topLeftCell="E54" activePane="bottomRight" state="frozen"/>
      <selection pane="topRight" activeCell="C1" sqref="C1"/>
      <selection pane="bottomLeft" activeCell="A2" sqref="A2"/>
      <selection pane="bottomRight" activeCell="AS57" sqref="AS57"/>
    </sheetView>
  </sheetViews>
  <sheetFormatPr defaultRowHeight="14.4" outlineLevelCol="1"/>
  <cols>
    <col min="1" max="1" width="6.44140625" bestFit="1" customWidth="1"/>
    <col min="2" max="2" width="11.6640625" bestFit="1" customWidth="1"/>
    <col min="3" max="3" width="18.109375" customWidth="1"/>
    <col min="4" max="4" width="25" bestFit="1" customWidth="1"/>
    <col min="5" max="5" width="18" bestFit="1" customWidth="1"/>
    <col min="6" max="7" width="7.88671875" hidden="1" customWidth="1" outlineLevel="1"/>
    <col min="8" max="8" width="8.109375" hidden="1" customWidth="1" outlineLevel="1"/>
    <col min="9" max="11" width="8.33203125" hidden="1" customWidth="1" outlineLevel="1"/>
    <col min="12" max="12" width="8.6640625" customWidth="1" collapsed="1"/>
    <col min="13" max="13" width="6.44140625" customWidth="1"/>
    <col min="14" max="15" width="7.109375" hidden="1" customWidth="1" outlineLevel="1"/>
    <col min="16" max="17" width="7.33203125" hidden="1" customWidth="1" outlineLevel="1"/>
    <col min="18" max="18" width="7.6640625" hidden="1" customWidth="1" outlineLevel="1"/>
    <col min="19" max="21" width="7.44140625" hidden="1" customWidth="1" outlineLevel="1"/>
    <col min="22" max="23" width="7.5546875" hidden="1" customWidth="1" outlineLevel="1"/>
    <col min="24" max="26" width="7.88671875" hidden="1" customWidth="1" outlineLevel="1"/>
    <col min="27" max="27" width="8.44140625" hidden="1" customWidth="1" outlineLevel="1"/>
    <col min="28" max="28" width="7.44140625" hidden="1" customWidth="1" outlineLevel="1"/>
    <col min="29" max="29" width="8.109375" hidden="1" customWidth="1" outlineLevel="1"/>
    <col min="30" max="30" width="9.6640625" hidden="1" customWidth="1" outlineLevel="1"/>
    <col min="31" max="32" width="7.44140625" hidden="1" customWidth="1" outlineLevel="1"/>
    <col min="33" max="33" width="9.33203125" customWidth="1" collapsed="1"/>
    <col min="34" max="34" width="6.33203125" customWidth="1"/>
    <col min="35" max="35" width="9.6640625" hidden="1" customWidth="1" outlineLevel="1"/>
    <col min="36" max="37" width="10.6640625" hidden="1" customWidth="1" outlineLevel="1"/>
    <col min="38" max="38" width="7.6640625" hidden="1" customWidth="1" outlineLevel="1"/>
    <col min="39" max="39" width="8.5546875" hidden="1" customWidth="1" outlineLevel="1"/>
    <col min="40" max="40" width="7.88671875" hidden="1" customWidth="1" outlineLevel="1"/>
    <col min="41" max="41" width="9.109375" hidden="1" customWidth="1" outlineLevel="1"/>
    <col min="42" max="42" width="8.88671875" customWidth="1" collapsed="1"/>
    <col min="43" max="43" width="4.6640625" customWidth="1"/>
    <col min="44" max="44" width="8.33203125" customWidth="1"/>
    <col min="45" max="45" width="7.33203125" customWidth="1"/>
  </cols>
  <sheetData>
    <row r="1" spans="1:45" ht="163.5" customHeight="1">
      <c r="A1" s="1" t="s">
        <v>0</v>
      </c>
      <c r="B1" s="1" t="s">
        <v>631</v>
      </c>
      <c r="C1" s="1" t="s">
        <v>110</v>
      </c>
      <c r="D1" s="3" t="s">
        <v>1</v>
      </c>
      <c r="E1" s="3" t="s">
        <v>106</v>
      </c>
      <c r="F1" s="317" t="s">
        <v>80</v>
      </c>
      <c r="G1" s="317" t="s">
        <v>685</v>
      </c>
      <c r="H1" s="317" t="s">
        <v>82</v>
      </c>
      <c r="I1" s="317" t="s">
        <v>132</v>
      </c>
      <c r="J1" s="317" t="s">
        <v>247</v>
      </c>
      <c r="K1" s="338" t="s">
        <v>179</v>
      </c>
      <c r="L1" s="25" t="s">
        <v>248</v>
      </c>
      <c r="M1" s="28" t="s">
        <v>150</v>
      </c>
      <c r="N1" s="317" t="s">
        <v>76</v>
      </c>
      <c r="O1" s="317" t="s">
        <v>79</v>
      </c>
      <c r="P1" s="317" t="s">
        <v>164</v>
      </c>
      <c r="Q1" s="349" t="s">
        <v>74</v>
      </c>
      <c r="R1" s="317" t="s">
        <v>75</v>
      </c>
      <c r="S1" s="317" t="s">
        <v>102</v>
      </c>
      <c r="T1" s="317" t="s">
        <v>84</v>
      </c>
      <c r="U1" s="317" t="s">
        <v>85</v>
      </c>
      <c r="V1" s="317" t="s">
        <v>203</v>
      </c>
      <c r="W1" s="317" t="s">
        <v>86</v>
      </c>
      <c r="X1" s="317" t="s">
        <v>103</v>
      </c>
      <c r="Y1" s="317" t="s">
        <v>104</v>
      </c>
      <c r="Z1" s="317" t="s">
        <v>250</v>
      </c>
      <c r="AA1" s="317" t="s">
        <v>83</v>
      </c>
      <c r="AB1" s="317" t="s">
        <v>245</v>
      </c>
      <c r="AC1" s="317" t="s">
        <v>77</v>
      </c>
      <c r="AD1" s="317" t="s">
        <v>263</v>
      </c>
      <c r="AE1" s="317" t="s">
        <v>243</v>
      </c>
      <c r="AF1" s="338" t="s">
        <v>78</v>
      </c>
      <c r="AG1" s="25" t="s">
        <v>280</v>
      </c>
      <c r="AH1" s="28" t="s">
        <v>157</v>
      </c>
      <c r="AI1" s="317" t="s">
        <v>109</v>
      </c>
      <c r="AJ1" s="317" t="s">
        <v>159</v>
      </c>
      <c r="AK1" s="317" t="s">
        <v>483</v>
      </c>
      <c r="AL1" s="317" t="s">
        <v>81</v>
      </c>
      <c r="AM1" s="317" t="s">
        <v>105</v>
      </c>
      <c r="AN1" s="348" t="s">
        <v>155</v>
      </c>
      <c r="AO1" s="338" t="s">
        <v>156</v>
      </c>
      <c r="AP1" s="25" t="s">
        <v>518</v>
      </c>
      <c r="AQ1" s="28" t="s">
        <v>158</v>
      </c>
      <c r="AR1" s="30" t="s">
        <v>519</v>
      </c>
      <c r="AS1" s="31" t="s">
        <v>91</v>
      </c>
    </row>
    <row r="2" spans="1:45">
      <c r="A2" s="1">
        <v>1</v>
      </c>
      <c r="B2" s="1" t="s">
        <v>621</v>
      </c>
      <c r="C2" s="1" t="s">
        <v>112</v>
      </c>
      <c r="D2" s="1" t="s">
        <v>2</v>
      </c>
      <c r="E2" s="117" t="s">
        <v>680</v>
      </c>
      <c r="F2" s="7">
        <f>'план на месяц'!E2</f>
        <v>95.527043745203386</v>
      </c>
      <c r="G2" s="51">
        <f>приоритет!E2</f>
        <v>49.202174093781167</v>
      </c>
      <c r="H2" s="51">
        <f>допродажи!E2</f>
        <v>49.202174093781167</v>
      </c>
      <c r="I2" s="18">
        <f>'средний чек'!E2</f>
        <v>99.132286433911744</v>
      </c>
      <c r="J2" s="71">
        <f>'ср. кол-во позиций в чеке'!E2</f>
        <v>62.493333333333332</v>
      </c>
      <c r="K2" s="33">
        <f>трафик!E2</f>
        <v>95.050151400454197</v>
      </c>
      <c r="L2" s="26">
        <f t="shared" ref="L2:L33" si="0">SUM(F2:K2)</f>
        <v>450.60716310046496</v>
      </c>
      <c r="M2" s="61">
        <f>RANK(L2,$L$2:$L$193)</f>
        <v>171</v>
      </c>
      <c r="N2" s="18">
        <f>'чек-лист'!E2</f>
        <v>93.35</v>
      </c>
      <c r="O2" s="213">
        <f>ТП!C2</f>
        <v>57</v>
      </c>
      <c r="P2" s="71">
        <f>'распорядок дня'!E2</f>
        <v>100</v>
      </c>
      <c r="Q2" s="167">
        <f>'время открытия'!E2</f>
        <v>100</v>
      </c>
      <c r="R2" s="167">
        <f>'время закрытия'!E2</f>
        <v>100</v>
      </c>
      <c r="S2" s="167">
        <f>сан.дни!E2</f>
        <v>100</v>
      </c>
      <c r="T2" s="167">
        <f>фотоотчеты!E2</f>
        <v>100</v>
      </c>
      <c r="U2" s="299">
        <f>инкассация!D2</f>
        <v>100</v>
      </c>
      <c r="V2" s="7">
        <f>'кол-во по штату'!E2</f>
        <v>80</v>
      </c>
      <c r="W2" s="71">
        <f>'кол-во по штату'!F2</f>
        <v>-1</v>
      </c>
      <c r="X2" s="167">
        <f>ценники!E2</f>
        <v>100</v>
      </c>
      <c r="Y2" s="167">
        <f>просрок!E2</f>
        <v>0</v>
      </c>
      <c r="Z2" s="301">
        <f>'медицинские книжки'!C2</f>
        <v>100</v>
      </c>
      <c r="AA2" s="77">
        <f>'% выкладки'!C2</f>
        <v>100</v>
      </c>
      <c r="AB2" s="2">
        <f>'товарные и кассовые отчеты'!E2</f>
        <v>100</v>
      </c>
      <c r="AC2" s="300">
        <f>'Z-отчеты'!E2</f>
        <v>100</v>
      </c>
      <c r="AD2" s="71">
        <f>Очередь!F2</f>
        <v>100</v>
      </c>
      <c r="AE2" s="7">
        <f>'Главная касса'!C2</f>
        <v>100</v>
      </c>
      <c r="AF2" s="277">
        <f>'минусовые остатки'!D2</f>
        <v>100</v>
      </c>
      <c r="AG2" s="26">
        <f t="shared" ref="AG2:AG33" si="1">SUM(X2:AF2)+SUM(N2:V2)</f>
        <v>1630.35</v>
      </c>
      <c r="AH2" s="193">
        <f>RANK(AG2,$AG$2:$AG$193)</f>
        <v>152</v>
      </c>
      <c r="AI2" s="86">
        <f>ревизии!E2</f>
        <v>0</v>
      </c>
      <c r="AJ2" s="41">
        <f>ревизии!F2</f>
        <v>-78134.63</v>
      </c>
      <c r="AK2" s="285">
        <f>ревизии!H2</f>
        <v>50</v>
      </c>
      <c r="AL2" s="167">
        <f>локалки!E2</f>
        <v>100</v>
      </c>
      <c r="AM2" s="167">
        <f>'подснятия сигареты'!E2</f>
        <v>100</v>
      </c>
      <c r="AN2" s="2">
        <f>IF('предоставление скидок'!C2=0,100,0)</f>
        <v>100</v>
      </c>
      <c r="AO2" s="27">
        <f>IF('предоставление скидок'!D2=0,100,0)</f>
        <v>100</v>
      </c>
      <c r="AP2" s="26">
        <f t="shared" ref="AP2:AP33" si="2">SUM(AK2:AO2)+AI2</f>
        <v>450</v>
      </c>
      <c r="AQ2" s="61">
        <f>RANK(AP2,$AP$2:$AP$193)</f>
        <v>112</v>
      </c>
      <c r="AR2" s="98">
        <f t="shared" ref="AR2:AR33" si="3">AP2+AG2+L2</f>
        <v>2530.9571631004646</v>
      </c>
      <c r="AS2" s="62">
        <f>RANK(AR2,$AR$2:$AR$193)</f>
        <v>166</v>
      </c>
    </row>
    <row r="3" spans="1:45">
      <c r="A3" s="1">
        <v>2</v>
      </c>
      <c r="B3" s="1" t="s">
        <v>622</v>
      </c>
      <c r="C3" s="1" t="s">
        <v>112</v>
      </c>
      <c r="D3" s="1" t="s">
        <v>3</v>
      </c>
      <c r="E3" s="117" t="s">
        <v>506</v>
      </c>
      <c r="F3" s="7">
        <f>'план на месяц'!E3</f>
        <v>93.946774523160755</v>
      </c>
      <c r="G3" s="51">
        <f>приоритет!E3</f>
        <v>116.86705000000002</v>
      </c>
      <c r="H3" s="51">
        <f>допродажи!E3</f>
        <v>45.718330943257499</v>
      </c>
      <c r="I3" s="18">
        <f>'средний чек'!E3</f>
        <v>94.051236744899555</v>
      </c>
      <c r="J3" s="71">
        <f>'ср. кол-во позиций в чеке'!E3</f>
        <v>63.106666666666669</v>
      </c>
      <c r="K3" s="33">
        <f>трафик!E3</f>
        <v>98.678970390309559</v>
      </c>
      <c r="L3" s="26">
        <f t="shared" si="0"/>
        <v>512.36902926829407</v>
      </c>
      <c r="M3" s="62">
        <f t="shared" ref="M3:M66" si="4">RANK(L3,$L$2:$L$193)</f>
        <v>131</v>
      </c>
      <c r="N3" s="18">
        <f>'чек-лист'!E3</f>
        <v>86.9</v>
      </c>
      <c r="O3" s="213">
        <f>ТП!C3</f>
        <v>77</v>
      </c>
      <c r="P3" s="71">
        <f>'распорядок дня'!E3</f>
        <v>98.924731182795682</v>
      </c>
      <c r="Q3" s="167">
        <f>'время открытия'!E3</f>
        <v>96.774193548387103</v>
      </c>
      <c r="R3" s="167">
        <f>'время закрытия'!E3</f>
        <v>100</v>
      </c>
      <c r="S3" s="167">
        <f>сан.дни!E3</f>
        <v>100</v>
      </c>
      <c r="T3" s="167">
        <f>фотоотчеты!E3</f>
        <v>96.774193548387103</v>
      </c>
      <c r="U3" s="299">
        <f>инкассация!D3</f>
        <v>100</v>
      </c>
      <c r="V3" s="7">
        <f>'кол-во по штату'!E3</f>
        <v>100</v>
      </c>
      <c r="W3" s="71">
        <f>'кол-во по штату'!F3</f>
        <v>0</v>
      </c>
      <c r="X3" s="167">
        <f>ценники!E3</f>
        <v>100</v>
      </c>
      <c r="Y3" s="167">
        <f>просрок!E3</f>
        <v>0</v>
      </c>
      <c r="Z3" s="301">
        <f>'медицинские книжки'!C3</f>
        <v>100</v>
      </c>
      <c r="AA3" s="77">
        <f>'% выкладки'!C3</f>
        <v>100</v>
      </c>
      <c r="AB3" s="2">
        <f>'товарные и кассовые отчеты'!E3</f>
        <v>100</v>
      </c>
      <c r="AC3" s="300">
        <f>'Z-отчеты'!E3</f>
        <v>100</v>
      </c>
      <c r="AD3" s="71">
        <f>Очередь!F3</f>
        <v>100</v>
      </c>
      <c r="AE3" s="7">
        <f>'Главная касса'!C3</f>
        <v>100</v>
      </c>
      <c r="AF3" s="277">
        <f>'минусовые остатки'!D3</f>
        <v>100</v>
      </c>
      <c r="AG3" s="26">
        <f t="shared" si="1"/>
        <v>1656.37311827957</v>
      </c>
      <c r="AH3" s="193">
        <f t="shared" ref="AH3:AH66" si="5">RANK(AG3,$AG$2:$AG$193)</f>
        <v>129</v>
      </c>
      <c r="AI3" s="86">
        <f>ревизии!E3</f>
        <v>0</v>
      </c>
      <c r="AJ3" s="41">
        <f>ревизии!F3</f>
        <v>-112277.48</v>
      </c>
      <c r="AK3" s="285">
        <f>ревизии!H3</f>
        <v>100</v>
      </c>
      <c r="AL3" s="167">
        <f>локалки!E3</f>
        <v>41.573033707865171</v>
      </c>
      <c r="AM3" s="167">
        <f>'подснятия сигареты'!E3</f>
        <v>36.363636363636367</v>
      </c>
      <c r="AN3" s="1">
        <f>IF('предоставление скидок'!C3=0,100,0)</f>
        <v>100</v>
      </c>
      <c r="AO3" s="29">
        <f>IF('предоставление скидок'!D3=0,100,0)</f>
        <v>100</v>
      </c>
      <c r="AP3" s="26">
        <f t="shared" si="2"/>
        <v>377.93667007150157</v>
      </c>
      <c r="AQ3" s="61">
        <f t="shared" ref="AQ3:AQ66" si="6">RANK(AP3,$AP$2:$AP$193)</f>
        <v>169</v>
      </c>
      <c r="AR3" s="98">
        <f t="shared" si="3"/>
        <v>2546.6788176193659</v>
      </c>
      <c r="AS3" s="62">
        <f t="shared" ref="AS3:AS66" si="7">RANK(AR3,$AR$2:$AR$193)</f>
        <v>161</v>
      </c>
    </row>
    <row r="4" spans="1:45">
      <c r="A4" s="1">
        <v>3</v>
      </c>
      <c r="B4" s="1" t="s">
        <v>622</v>
      </c>
      <c r="C4" s="1" t="s">
        <v>112</v>
      </c>
      <c r="D4" s="1" t="s">
        <v>4</v>
      </c>
      <c r="E4" s="117" t="s">
        <v>506</v>
      </c>
      <c r="F4" s="7">
        <f>'план на месяц'!E4</f>
        <v>94.11186753657573</v>
      </c>
      <c r="G4" s="51">
        <f>приоритет!E4</f>
        <v>120.28817073170732</v>
      </c>
      <c r="H4" s="51">
        <f>допродажи!E4</f>
        <v>71.542529545231503</v>
      </c>
      <c r="I4" s="18">
        <f>'средний чек'!E4</f>
        <v>95.609369608365768</v>
      </c>
      <c r="J4" s="71">
        <f>'ср. кол-во позиций в чеке'!E4</f>
        <v>73.88666666666667</v>
      </c>
      <c r="K4" s="33">
        <f>трафик!E4</f>
        <v>97.052202729044836</v>
      </c>
      <c r="L4" s="26">
        <f t="shared" si="0"/>
        <v>552.49080681759187</v>
      </c>
      <c r="M4" s="193">
        <f t="shared" si="4"/>
        <v>75</v>
      </c>
      <c r="N4" s="18">
        <f>'чек-лист'!E4</f>
        <v>95.65</v>
      </c>
      <c r="O4" s="213">
        <f>ТП!C4</f>
        <v>69.666666666666671</v>
      </c>
      <c r="P4" s="71">
        <f>'распорядок дня'!E4</f>
        <v>100</v>
      </c>
      <c r="Q4" s="167">
        <f>'время открытия'!E4</f>
        <v>100</v>
      </c>
      <c r="R4" s="167">
        <f>'время закрытия'!E4</f>
        <v>100</v>
      </c>
      <c r="S4" s="167">
        <f>сан.дни!E4</f>
        <v>100</v>
      </c>
      <c r="T4" s="167">
        <f>фотоотчеты!E4</f>
        <v>100</v>
      </c>
      <c r="U4" s="299">
        <f>инкассация!D4</f>
        <v>100</v>
      </c>
      <c r="V4" s="7">
        <f>'кол-во по штату'!E4</f>
        <v>60</v>
      </c>
      <c r="W4" s="71">
        <f>'кол-во по штату'!F4</f>
        <v>-2</v>
      </c>
      <c r="X4" s="167">
        <f>ценники!E4</f>
        <v>100</v>
      </c>
      <c r="Y4" s="167">
        <f>просрок!E4</f>
        <v>66.666666666666657</v>
      </c>
      <c r="Z4" s="301">
        <f>'медицинские книжки'!C4</f>
        <v>100</v>
      </c>
      <c r="AA4" s="77">
        <f>'% выкладки'!C4</f>
        <v>100</v>
      </c>
      <c r="AB4" s="2">
        <f>'товарные и кассовые отчеты'!E4</f>
        <v>100</v>
      </c>
      <c r="AC4" s="300">
        <f>'Z-отчеты'!E4</f>
        <v>100</v>
      </c>
      <c r="AD4" s="71">
        <f>Очередь!F4</f>
        <v>100</v>
      </c>
      <c r="AE4" s="7">
        <f>'Главная касса'!C4</f>
        <v>100</v>
      </c>
      <c r="AF4" s="277">
        <f>'минусовые остатки'!D4</f>
        <v>100</v>
      </c>
      <c r="AG4" s="26">
        <f t="shared" si="1"/>
        <v>1691.9833333333331</v>
      </c>
      <c r="AH4" s="193">
        <f t="shared" si="5"/>
        <v>85</v>
      </c>
      <c r="AI4" s="86">
        <f>ревизии!E4</f>
        <v>62</v>
      </c>
      <c r="AJ4" s="41">
        <f>ревизии!F4</f>
        <v>-15372.43</v>
      </c>
      <c r="AK4" s="285">
        <f>ревизии!H4</f>
        <v>0</v>
      </c>
      <c r="AL4" s="167">
        <f>локалки!E4</f>
        <v>98.924731182795696</v>
      </c>
      <c r="AM4" s="167">
        <f>'подснятия сигареты'!E4</f>
        <v>100</v>
      </c>
      <c r="AN4" s="1">
        <f>IF('предоставление скидок'!C4=0,100,0)</f>
        <v>100</v>
      </c>
      <c r="AO4" s="29">
        <f>IF('предоставление скидок'!D4=0,100,0)</f>
        <v>100</v>
      </c>
      <c r="AP4" s="26">
        <f t="shared" si="2"/>
        <v>460.92473118279571</v>
      </c>
      <c r="AQ4" s="61">
        <f t="shared" si="6"/>
        <v>108</v>
      </c>
      <c r="AR4" s="98">
        <f t="shared" si="3"/>
        <v>2705.3988713337208</v>
      </c>
      <c r="AS4" s="193">
        <f t="shared" si="7"/>
        <v>91</v>
      </c>
    </row>
    <row r="5" spans="1:45">
      <c r="A5" s="1">
        <v>4</v>
      </c>
      <c r="B5" s="1" t="s">
        <v>622</v>
      </c>
      <c r="C5" s="1" t="s">
        <v>112</v>
      </c>
      <c r="D5" s="1" t="s">
        <v>5</v>
      </c>
      <c r="E5" s="117" t="s">
        <v>506</v>
      </c>
      <c r="F5" s="7">
        <f>'план на месяц'!E5</f>
        <v>86.690682070882545</v>
      </c>
      <c r="G5" s="51">
        <f>приоритет!E5</f>
        <v>76.40040057224607</v>
      </c>
      <c r="H5" s="51">
        <f>допродажи!E5</f>
        <v>54.904390218146958</v>
      </c>
      <c r="I5" s="18">
        <f>'средний чек'!E5</f>
        <v>93.186750524954661</v>
      </c>
      <c r="J5" s="71">
        <f>'ср. кол-во позиций в чеке'!E5</f>
        <v>62.663333333333327</v>
      </c>
      <c r="K5" s="33">
        <f>трафик!E5</f>
        <v>91.879684282772828</v>
      </c>
      <c r="L5" s="26">
        <f t="shared" si="0"/>
        <v>465.72524100233636</v>
      </c>
      <c r="M5" s="61">
        <f t="shared" si="4"/>
        <v>167</v>
      </c>
      <c r="N5" s="18">
        <f>'чек-лист'!E5</f>
        <v>98.75</v>
      </c>
      <c r="O5" s="213">
        <f>ТП!C5</f>
        <v>43</v>
      </c>
      <c r="P5" s="71">
        <f>'распорядок дня'!E5</f>
        <v>100</v>
      </c>
      <c r="Q5" s="167">
        <f>'время открытия'!E5</f>
        <v>100</v>
      </c>
      <c r="R5" s="167">
        <f>'время закрытия'!E5</f>
        <v>100</v>
      </c>
      <c r="S5" s="167">
        <f>сан.дни!E5</f>
        <v>100</v>
      </c>
      <c r="T5" s="167">
        <f>фотоотчеты!E5</f>
        <v>100</v>
      </c>
      <c r="U5" s="299">
        <f>инкассация!D5</f>
        <v>100</v>
      </c>
      <c r="V5" s="7">
        <f>'кол-во по штату'!E5</f>
        <v>100</v>
      </c>
      <c r="W5" s="71">
        <f>'кол-во по штату'!F5</f>
        <v>0</v>
      </c>
      <c r="X5" s="167">
        <f>ценники!E5</f>
        <v>100</v>
      </c>
      <c r="Y5" s="167">
        <f>просрок!E5</f>
        <v>100</v>
      </c>
      <c r="Z5" s="301">
        <f>'медицинские книжки'!C5</f>
        <v>100</v>
      </c>
      <c r="AA5" s="77">
        <f>'% выкладки'!C5</f>
        <v>100</v>
      </c>
      <c r="AB5" s="2">
        <f>'товарные и кассовые отчеты'!E5</f>
        <v>100</v>
      </c>
      <c r="AC5" s="300">
        <f>'Z-отчеты'!E5</f>
        <v>100</v>
      </c>
      <c r="AD5" s="71">
        <f>Очередь!F5</f>
        <v>100</v>
      </c>
      <c r="AE5" s="7">
        <f>'Главная касса'!C5</f>
        <v>100</v>
      </c>
      <c r="AF5" s="277">
        <f>'минусовые остатки'!D5</f>
        <v>100</v>
      </c>
      <c r="AG5" s="26">
        <f t="shared" si="1"/>
        <v>1741.75</v>
      </c>
      <c r="AH5" s="193">
        <f t="shared" si="5"/>
        <v>31</v>
      </c>
      <c r="AI5" s="86">
        <f>ревизии!E5</f>
        <v>93</v>
      </c>
      <c r="AJ5" s="41">
        <f>ревизии!F5</f>
        <v>-3651.46</v>
      </c>
      <c r="AK5" s="285">
        <f>ревизии!H5</f>
        <v>0</v>
      </c>
      <c r="AL5" s="167">
        <f>локалки!E5</f>
        <v>100</v>
      </c>
      <c r="AM5" s="167">
        <f>'подснятия сигареты'!E5</f>
        <v>90.909090909090907</v>
      </c>
      <c r="AN5" s="1">
        <f>IF('предоставление скидок'!C5=0,100,0)</f>
        <v>100</v>
      </c>
      <c r="AO5" s="29">
        <f>IF('предоставление скидок'!D5=0,100,0)</f>
        <v>100</v>
      </c>
      <c r="AP5" s="26">
        <f t="shared" si="2"/>
        <v>483.90909090909088</v>
      </c>
      <c r="AQ5" s="62">
        <f t="shared" si="6"/>
        <v>92</v>
      </c>
      <c r="AR5" s="98">
        <f t="shared" si="3"/>
        <v>2691.3843319114276</v>
      </c>
      <c r="AS5" s="62">
        <f t="shared" si="7"/>
        <v>98</v>
      </c>
    </row>
    <row r="6" spans="1:45">
      <c r="A6" s="1">
        <v>5</v>
      </c>
      <c r="B6" s="1" t="s">
        <v>621</v>
      </c>
      <c r="C6" s="1" t="s">
        <v>112</v>
      </c>
      <c r="D6" s="1" t="s">
        <v>6</v>
      </c>
      <c r="E6" s="117" t="s">
        <v>755</v>
      </c>
      <c r="F6" s="7">
        <f>'план на месяц'!E6</f>
        <v>86.831159090909097</v>
      </c>
      <c r="G6" s="51">
        <f>приоритет!E6</f>
        <v>127.44594713656387</v>
      </c>
      <c r="H6" s="51">
        <f>допродажи!E6</f>
        <v>45.040887224172074</v>
      </c>
      <c r="I6" s="18">
        <f>'средний чек'!E6</f>
        <v>96.212366696720792</v>
      </c>
      <c r="J6" s="71">
        <f>'ср. кол-во позиций в чеке'!E6</f>
        <v>64.156666666666666</v>
      </c>
      <c r="K6" s="33">
        <f>трафик!E6</f>
        <v>89.054999999999993</v>
      </c>
      <c r="L6" s="26">
        <f t="shared" si="0"/>
        <v>508.74202681503249</v>
      </c>
      <c r="M6" s="62">
        <f t="shared" si="4"/>
        <v>138</v>
      </c>
      <c r="N6" s="18">
        <f>'чек-лист'!E6</f>
        <v>87.1</v>
      </c>
      <c r="O6" s="213">
        <f>ТП!C6</f>
        <v>26.666666666666668</v>
      </c>
      <c r="P6" s="71">
        <f>'распорядок дня'!E6</f>
        <v>99.462365591397855</v>
      </c>
      <c r="Q6" s="167">
        <f>'время открытия'!E6</f>
        <v>100</v>
      </c>
      <c r="R6" s="167">
        <f>'время закрытия'!E6</f>
        <v>100</v>
      </c>
      <c r="S6" s="167">
        <f>сан.дни!E6</f>
        <v>100</v>
      </c>
      <c r="T6" s="167">
        <f>фотоотчеты!E6</f>
        <v>100</v>
      </c>
      <c r="U6" s="299">
        <f>инкассация!D6</f>
        <v>100</v>
      </c>
      <c r="V6" s="7">
        <f>'кол-во по штату'!E6</f>
        <v>80</v>
      </c>
      <c r="W6" s="71">
        <f>'кол-во по штату'!F6</f>
        <v>-1</v>
      </c>
      <c r="X6" s="167">
        <f>ценники!E6</f>
        <v>100</v>
      </c>
      <c r="Y6" s="167">
        <f>просрок!E6</f>
        <v>66.666666666666657</v>
      </c>
      <c r="Z6" s="301">
        <f>'медицинские книжки'!C6</f>
        <v>100</v>
      </c>
      <c r="AA6" s="77">
        <f>'% выкладки'!C6</f>
        <v>100</v>
      </c>
      <c r="AB6" s="2">
        <f>'товарные и кассовые отчеты'!E6</f>
        <v>100</v>
      </c>
      <c r="AC6" s="300">
        <f>'Z-отчеты'!E6</f>
        <v>96.774193548387103</v>
      </c>
      <c r="AD6" s="71">
        <f>Очередь!F6</f>
        <v>100</v>
      </c>
      <c r="AE6" s="7">
        <f>'Главная касса'!C6</f>
        <v>100</v>
      </c>
      <c r="AF6" s="277">
        <f>'минусовые остатки'!D6</f>
        <v>100</v>
      </c>
      <c r="AG6" s="26">
        <f t="shared" si="1"/>
        <v>1656.6698924731181</v>
      </c>
      <c r="AH6" s="193">
        <f t="shared" si="5"/>
        <v>128</v>
      </c>
      <c r="AI6" s="86">
        <f>ревизии!E6</f>
        <v>0</v>
      </c>
      <c r="AJ6" s="41">
        <f>ревизии!F6</f>
        <v>-83001.41</v>
      </c>
      <c r="AK6" s="285">
        <f>ревизии!H6</f>
        <v>50</v>
      </c>
      <c r="AL6" s="167">
        <f>локалки!E6</f>
        <v>100</v>
      </c>
      <c r="AM6" s="167">
        <f>'подснятия сигареты'!E6</f>
        <v>100</v>
      </c>
      <c r="AN6" s="1">
        <f>IF('предоставление скидок'!C6=0,100,0)</f>
        <v>0</v>
      </c>
      <c r="AO6" s="29">
        <f>IF('предоставление скидок'!D6=0,100,0)</f>
        <v>100</v>
      </c>
      <c r="AP6" s="26">
        <f t="shared" si="2"/>
        <v>350</v>
      </c>
      <c r="AQ6" s="61">
        <f t="shared" si="6"/>
        <v>178</v>
      </c>
      <c r="AR6" s="98">
        <f t="shared" si="3"/>
        <v>2515.4119192881508</v>
      </c>
      <c r="AS6" s="62">
        <f t="shared" si="7"/>
        <v>170</v>
      </c>
    </row>
    <row r="7" spans="1:45">
      <c r="A7" s="1">
        <v>6</v>
      </c>
      <c r="B7" s="1" t="s">
        <v>622</v>
      </c>
      <c r="C7" s="1" t="s">
        <v>112</v>
      </c>
      <c r="D7" s="1" t="s">
        <v>7</v>
      </c>
      <c r="E7" s="117" t="s">
        <v>506</v>
      </c>
      <c r="F7" s="7">
        <f>'план на месяц'!E7</f>
        <v>98.067860514265575</v>
      </c>
      <c r="G7" s="51">
        <f>приоритет!E7</f>
        <v>85.874367816091961</v>
      </c>
      <c r="H7" s="51">
        <f>допродажи!E7</f>
        <v>47.91089910307452</v>
      </c>
      <c r="I7" s="18">
        <f>'средний чек'!E7</f>
        <v>95.381456409131999</v>
      </c>
      <c r="J7" s="71">
        <f>'ср. кол-во позиций в чеке'!E7</f>
        <v>73.959999999999994</v>
      </c>
      <c r="K7" s="33">
        <f>трафик!E7</f>
        <v>101.52904347826086</v>
      </c>
      <c r="L7" s="26">
        <f t="shared" si="0"/>
        <v>502.72362732082485</v>
      </c>
      <c r="M7" s="62">
        <f t="shared" si="4"/>
        <v>146</v>
      </c>
      <c r="N7" s="18">
        <f>'чек-лист'!E7</f>
        <v>89.6</v>
      </c>
      <c r="O7" s="213">
        <f>ТП!C7</f>
        <v>51.666666666666664</v>
      </c>
      <c r="P7" s="71">
        <f>'распорядок дня'!E7</f>
        <v>99.462365591397855</v>
      </c>
      <c r="Q7" s="167">
        <f>'время открытия'!E7</f>
        <v>100</v>
      </c>
      <c r="R7" s="167">
        <f>'время закрытия'!E7</f>
        <v>100</v>
      </c>
      <c r="S7" s="167">
        <f>сан.дни!E7</f>
        <v>100</v>
      </c>
      <c r="T7" s="167">
        <f>фотоотчеты!E7</f>
        <v>96.774193548387103</v>
      </c>
      <c r="U7" s="299">
        <f>инкассация!D7</f>
        <v>100</v>
      </c>
      <c r="V7" s="7">
        <f>'кол-во по штату'!E7</f>
        <v>100</v>
      </c>
      <c r="W7" s="71">
        <f>'кол-во по штату'!F7</f>
        <v>0</v>
      </c>
      <c r="X7" s="167">
        <f>ценники!E7</f>
        <v>100</v>
      </c>
      <c r="Y7" s="167">
        <f>просрок!E7</f>
        <v>0</v>
      </c>
      <c r="Z7" s="301">
        <f>'медицинские книжки'!C7</f>
        <v>100</v>
      </c>
      <c r="AA7" s="77">
        <f>'% выкладки'!C7</f>
        <v>100</v>
      </c>
      <c r="AB7" s="2">
        <f>'товарные и кассовые отчеты'!E7</f>
        <v>100</v>
      </c>
      <c r="AC7" s="300">
        <f>'Z-отчеты'!E7</f>
        <v>100</v>
      </c>
      <c r="AD7" s="71">
        <f>Очередь!F7</f>
        <v>100</v>
      </c>
      <c r="AE7" s="7">
        <f>'Главная касса'!C7</f>
        <v>100</v>
      </c>
      <c r="AF7" s="277">
        <f>'минусовые остатки'!D7</f>
        <v>100</v>
      </c>
      <c r="AG7" s="26">
        <f t="shared" si="1"/>
        <v>1637.5032258064516</v>
      </c>
      <c r="AH7" s="193">
        <f t="shared" si="5"/>
        <v>146</v>
      </c>
      <c r="AI7" s="86">
        <f>ревизии!E7</f>
        <v>0</v>
      </c>
      <c r="AJ7" s="41">
        <f>ревизии!F7</f>
        <v>-65895.41</v>
      </c>
      <c r="AK7" s="285">
        <f>ревизии!H7</f>
        <v>50</v>
      </c>
      <c r="AL7" s="167">
        <f>локалки!E7</f>
        <v>100</v>
      </c>
      <c r="AM7" s="167">
        <f>'подснятия сигареты'!E7</f>
        <v>90.909090909090907</v>
      </c>
      <c r="AN7" s="1">
        <f>IF('предоставление скидок'!C7=0,100,0)</f>
        <v>100</v>
      </c>
      <c r="AO7" s="29">
        <f>IF('предоставление скидок'!D7=0,100,0)</f>
        <v>100</v>
      </c>
      <c r="AP7" s="26">
        <f t="shared" si="2"/>
        <v>440.90909090909088</v>
      </c>
      <c r="AQ7" s="61">
        <f t="shared" si="6"/>
        <v>125</v>
      </c>
      <c r="AR7" s="98">
        <f t="shared" si="3"/>
        <v>2581.1359440363676</v>
      </c>
      <c r="AS7" s="62">
        <f t="shared" si="7"/>
        <v>152</v>
      </c>
    </row>
    <row r="8" spans="1:45">
      <c r="A8" s="1">
        <v>7</v>
      </c>
      <c r="B8" s="1" t="s">
        <v>621</v>
      </c>
      <c r="C8" s="1" t="s">
        <v>112</v>
      </c>
      <c r="D8" s="1" t="s">
        <v>8</v>
      </c>
      <c r="E8" s="117" t="s">
        <v>755</v>
      </c>
      <c r="F8" s="7">
        <f>'план на месяц'!E8</f>
        <v>92.13411303462324</v>
      </c>
      <c r="G8" s="51">
        <f>приоритет!E8</f>
        <v>124.25979452054794</v>
      </c>
      <c r="H8" s="51">
        <f>допродажи!E8</f>
        <v>74.095374909587733</v>
      </c>
      <c r="I8" s="18">
        <f>'средний чек'!E8</f>
        <v>101.01511056030996</v>
      </c>
      <c r="J8" s="71">
        <f>'ср. кол-во позиций в чеке'!E8</f>
        <v>77.149999999999991</v>
      </c>
      <c r="K8" s="33">
        <f>трафик!E8</f>
        <v>90.107142857142847</v>
      </c>
      <c r="L8" s="26">
        <f t="shared" si="0"/>
        <v>558.76153588221166</v>
      </c>
      <c r="M8" s="193">
        <f t="shared" si="4"/>
        <v>66</v>
      </c>
      <c r="N8" s="18">
        <f>'чек-лист'!E8</f>
        <v>94.6</v>
      </c>
      <c r="O8" s="213">
        <f>ТП!C8</f>
        <v>44</v>
      </c>
      <c r="P8" s="71">
        <f>'распорядок дня'!E8</f>
        <v>100</v>
      </c>
      <c r="Q8" s="167">
        <f>'время открытия'!E8</f>
        <v>100</v>
      </c>
      <c r="R8" s="167">
        <f>'время закрытия'!E8</f>
        <v>100</v>
      </c>
      <c r="S8" s="167">
        <f>сан.дни!E8</f>
        <v>100</v>
      </c>
      <c r="T8" s="167">
        <f>фотоотчеты!E8</f>
        <v>100</v>
      </c>
      <c r="U8" s="299">
        <f>инкассация!D8</f>
        <v>100</v>
      </c>
      <c r="V8" s="7">
        <f>'кол-во по штату'!E8</f>
        <v>100</v>
      </c>
      <c r="W8" s="71">
        <f>'кол-во по штату'!F8</f>
        <v>0</v>
      </c>
      <c r="X8" s="167">
        <f>ценники!E8</f>
        <v>100</v>
      </c>
      <c r="Y8" s="167">
        <f>просрок!E8</f>
        <v>66.666666666666657</v>
      </c>
      <c r="Z8" s="301">
        <f>'медицинские книжки'!C8</f>
        <v>100</v>
      </c>
      <c r="AA8" s="77">
        <f>'% выкладки'!C8</f>
        <v>100</v>
      </c>
      <c r="AB8" s="2">
        <f>'товарные и кассовые отчеты'!E8</f>
        <v>90</v>
      </c>
      <c r="AC8" s="300">
        <f>'Z-отчеты'!E8</f>
        <v>100</v>
      </c>
      <c r="AD8" s="71">
        <f>Очередь!F8</f>
        <v>100</v>
      </c>
      <c r="AE8" s="7">
        <f>'Главная касса'!C8</f>
        <v>100</v>
      </c>
      <c r="AF8" s="277">
        <f>'минусовые остатки'!D8</f>
        <v>100</v>
      </c>
      <c r="AG8" s="26">
        <f t="shared" si="1"/>
        <v>1695.2666666666667</v>
      </c>
      <c r="AH8" s="193">
        <f t="shared" si="5"/>
        <v>76</v>
      </c>
      <c r="AI8" s="86">
        <f>ревизии!E8</f>
        <v>71</v>
      </c>
      <c r="AJ8" s="41">
        <f>ревизии!F8</f>
        <v>-16648.41</v>
      </c>
      <c r="AK8" s="285">
        <f>ревизии!H8</f>
        <v>50</v>
      </c>
      <c r="AL8" s="167">
        <f>локалки!E8</f>
        <v>100</v>
      </c>
      <c r="AM8" s="167">
        <f>'подснятия сигареты'!E8</f>
        <v>100</v>
      </c>
      <c r="AN8" s="1">
        <f>IF('предоставление скидок'!C8=0,100,0)</f>
        <v>100</v>
      </c>
      <c r="AO8" s="29">
        <f>IF('предоставление скидок'!D8=0,100,0)</f>
        <v>100</v>
      </c>
      <c r="AP8" s="26">
        <f t="shared" si="2"/>
        <v>521</v>
      </c>
      <c r="AQ8" s="62">
        <f t="shared" si="6"/>
        <v>43</v>
      </c>
      <c r="AR8" s="98">
        <f t="shared" si="3"/>
        <v>2775.0282025488782</v>
      </c>
      <c r="AS8" s="193">
        <f t="shared" si="7"/>
        <v>47</v>
      </c>
    </row>
    <row r="9" spans="1:45">
      <c r="A9" s="1">
        <v>8</v>
      </c>
      <c r="B9" s="1" t="s">
        <v>622</v>
      </c>
      <c r="C9" s="1" t="s">
        <v>112</v>
      </c>
      <c r="D9" s="1" t="s">
        <v>9</v>
      </c>
      <c r="E9" s="117" t="s">
        <v>506</v>
      </c>
      <c r="F9" s="7">
        <f>'план на месяц'!E9</f>
        <v>93.879446065659195</v>
      </c>
      <c r="G9" s="51">
        <f>приоритет!E9</f>
        <v>110.85637123745819</v>
      </c>
      <c r="H9" s="51">
        <f>допродажи!E9</f>
        <v>79.795686188947428</v>
      </c>
      <c r="I9" s="18">
        <f>'средний чек'!E9</f>
        <v>100.59476239533865</v>
      </c>
      <c r="J9" s="71">
        <f>'ср. кол-во позиций в чеке'!E9</f>
        <v>74.616666666666674</v>
      </c>
      <c r="K9" s="33">
        <f>трафик!E9</f>
        <v>92.457150232318014</v>
      </c>
      <c r="L9" s="26">
        <f t="shared" si="0"/>
        <v>552.20008278638818</v>
      </c>
      <c r="M9" s="193">
        <f t="shared" si="4"/>
        <v>77</v>
      </c>
      <c r="N9" s="18">
        <f>'чек-лист'!E9</f>
        <v>98.85</v>
      </c>
      <c r="O9" s="213">
        <f>ТП!C9</f>
        <v>64.666666666666671</v>
      </c>
      <c r="P9" s="71">
        <f>'распорядок дня'!E9</f>
        <v>100</v>
      </c>
      <c r="Q9" s="167">
        <f>'время открытия'!E9</f>
        <v>100</v>
      </c>
      <c r="R9" s="167">
        <f>'время закрытия'!E9</f>
        <v>100</v>
      </c>
      <c r="S9" s="167">
        <f>сан.дни!E9</f>
        <v>100</v>
      </c>
      <c r="T9" s="167">
        <f>фотоотчеты!E9</f>
        <v>100</v>
      </c>
      <c r="U9" s="299">
        <f>инкассация!D9</f>
        <v>100</v>
      </c>
      <c r="V9" s="7">
        <f>'кол-во по штату'!E9</f>
        <v>100</v>
      </c>
      <c r="W9" s="71">
        <f>'кол-во по штату'!F9</f>
        <v>0</v>
      </c>
      <c r="X9" s="167">
        <f>ценники!E9</f>
        <v>100</v>
      </c>
      <c r="Y9" s="167">
        <f>просрок!E9</f>
        <v>100</v>
      </c>
      <c r="Z9" s="301">
        <f>'медицинские книжки'!C9</f>
        <v>100</v>
      </c>
      <c r="AA9" s="77">
        <f>'% выкладки'!C9</f>
        <v>100</v>
      </c>
      <c r="AB9" s="2">
        <f>'товарные и кассовые отчеты'!E9</f>
        <v>100</v>
      </c>
      <c r="AC9" s="300">
        <f>'Z-отчеты'!E9</f>
        <v>100</v>
      </c>
      <c r="AD9" s="71">
        <f>Очередь!F9</f>
        <v>100</v>
      </c>
      <c r="AE9" s="7">
        <f>'Главная касса'!C9</f>
        <v>100</v>
      </c>
      <c r="AF9" s="277">
        <f>'минусовые остатки'!D9</f>
        <v>100</v>
      </c>
      <c r="AG9" s="26">
        <f t="shared" si="1"/>
        <v>1763.5166666666667</v>
      </c>
      <c r="AH9" s="193">
        <f t="shared" si="5"/>
        <v>7</v>
      </c>
      <c r="AI9" s="86">
        <f>ревизии!E9</f>
        <v>100</v>
      </c>
      <c r="AJ9" s="41">
        <f>ревизии!F9</f>
        <v>44876.41</v>
      </c>
      <c r="AK9" s="285">
        <f>ревизии!H9</f>
        <v>0</v>
      </c>
      <c r="AL9" s="167">
        <f>локалки!E9</f>
        <v>100</v>
      </c>
      <c r="AM9" s="167">
        <f>'подснятия сигареты'!E9</f>
        <v>100</v>
      </c>
      <c r="AN9" s="1">
        <f>IF('предоставление скидок'!C9=0,100,0)</f>
        <v>0</v>
      </c>
      <c r="AO9" s="29">
        <f>IF('предоставление скидок'!D9=0,100,0)</f>
        <v>100</v>
      </c>
      <c r="AP9" s="26">
        <f t="shared" si="2"/>
        <v>400</v>
      </c>
      <c r="AQ9" s="61">
        <f t="shared" si="6"/>
        <v>137</v>
      </c>
      <c r="AR9" s="98">
        <f t="shared" si="3"/>
        <v>2715.7167494530545</v>
      </c>
      <c r="AS9" s="193">
        <f t="shared" si="7"/>
        <v>80</v>
      </c>
    </row>
    <row r="10" spans="1:45">
      <c r="A10" s="1">
        <v>9</v>
      </c>
      <c r="B10" s="1" t="s">
        <v>621</v>
      </c>
      <c r="C10" s="1" t="s">
        <v>112</v>
      </c>
      <c r="D10" s="1" t="s">
        <v>10</v>
      </c>
      <c r="E10" s="117" t="s">
        <v>680</v>
      </c>
      <c r="F10" s="7">
        <f>'план на месяц'!E10</f>
        <v>87.424319486081359</v>
      </c>
      <c r="G10" s="51">
        <f>приоритет!E10</f>
        <v>71.111662870159449</v>
      </c>
      <c r="H10" s="51">
        <f>допродажи!E10</f>
        <v>82.339232083519434</v>
      </c>
      <c r="I10" s="18">
        <f>'средний чек'!E10</f>
        <v>91.737721052070995</v>
      </c>
      <c r="J10" s="71">
        <f>'ср. кол-во позиций в чеке'!E10</f>
        <v>77.990000000000009</v>
      </c>
      <c r="K10" s="33">
        <f>трафик!E10</f>
        <v>93.851159848165338</v>
      </c>
      <c r="L10" s="26">
        <f t="shared" si="0"/>
        <v>504.45409533999657</v>
      </c>
      <c r="M10" s="62">
        <f t="shared" si="4"/>
        <v>144</v>
      </c>
      <c r="N10" s="18">
        <f>'чек-лист'!E10</f>
        <v>91.35</v>
      </c>
      <c r="O10" s="213">
        <f>ТП!C10</f>
        <v>54</v>
      </c>
      <c r="P10" s="71">
        <f>'распорядок дня'!E10</f>
        <v>98.387096774193537</v>
      </c>
      <c r="Q10" s="167">
        <f>'время открытия'!E10</f>
        <v>100</v>
      </c>
      <c r="R10" s="167">
        <f>'время закрытия'!E10</f>
        <v>100</v>
      </c>
      <c r="S10" s="167">
        <f>сан.дни!E10</f>
        <v>100</v>
      </c>
      <c r="T10" s="167">
        <f>фотоотчеты!E10</f>
        <v>96.774193548387103</v>
      </c>
      <c r="U10" s="299">
        <f>инкассация!D10</f>
        <v>100</v>
      </c>
      <c r="V10" s="7">
        <f>'кол-во по штату'!E10</f>
        <v>60</v>
      </c>
      <c r="W10" s="71">
        <f>'кол-во по штату'!F10</f>
        <v>-2</v>
      </c>
      <c r="X10" s="167">
        <f>ценники!E10</f>
        <v>66.666666666666657</v>
      </c>
      <c r="Y10" s="167">
        <f>просрок!E10</f>
        <v>33.333333333333329</v>
      </c>
      <c r="Z10" s="301">
        <f>'медицинские книжки'!C10</f>
        <v>100</v>
      </c>
      <c r="AA10" s="77">
        <f>'% выкладки'!C10</f>
        <v>100</v>
      </c>
      <c r="AB10" s="2">
        <f>'товарные и кассовые отчеты'!E10</f>
        <v>100</v>
      </c>
      <c r="AC10" s="300">
        <f>'Z-отчеты'!E10</f>
        <v>93.548387096774192</v>
      </c>
      <c r="AD10" s="71">
        <f>Очередь!F10</f>
        <v>100</v>
      </c>
      <c r="AE10" s="7">
        <f>'Главная касса'!C10</f>
        <v>100</v>
      </c>
      <c r="AF10" s="277">
        <f>'минусовые остатки'!D10</f>
        <v>100</v>
      </c>
      <c r="AG10" s="26">
        <f t="shared" si="1"/>
        <v>1594.0596774193548</v>
      </c>
      <c r="AH10" s="62">
        <f t="shared" si="5"/>
        <v>165</v>
      </c>
      <c r="AI10" s="86">
        <f>ревизии!E10</f>
        <v>0</v>
      </c>
      <c r="AJ10" s="41">
        <f>ревизии!F10</f>
        <v>-51281.120000000003</v>
      </c>
      <c r="AK10" s="285">
        <f>ревизии!H10</f>
        <v>50</v>
      </c>
      <c r="AL10" s="167">
        <f>локалки!E10</f>
        <v>100</v>
      </c>
      <c r="AM10" s="167">
        <f>'подснятия сигареты'!E10</f>
        <v>100</v>
      </c>
      <c r="AN10" s="1">
        <f>IF('предоставление скидок'!C10=0,100,0)</f>
        <v>100</v>
      </c>
      <c r="AO10" s="29">
        <f>IF('предоставление скидок'!D10=0,100,0)</f>
        <v>100</v>
      </c>
      <c r="AP10" s="26">
        <f t="shared" si="2"/>
        <v>450</v>
      </c>
      <c r="AQ10" s="61">
        <f t="shared" si="6"/>
        <v>112</v>
      </c>
      <c r="AR10" s="98">
        <f t="shared" si="3"/>
        <v>2548.5137727593515</v>
      </c>
      <c r="AS10" s="62">
        <f t="shared" si="7"/>
        <v>160</v>
      </c>
    </row>
    <row r="11" spans="1:45">
      <c r="A11" s="1">
        <v>10</v>
      </c>
      <c r="B11" s="1" t="s">
        <v>621</v>
      </c>
      <c r="C11" s="1" t="s">
        <v>112</v>
      </c>
      <c r="D11" s="1" t="s">
        <v>11</v>
      </c>
      <c r="E11" s="117" t="s">
        <v>618</v>
      </c>
      <c r="F11" s="7">
        <f>'план на месяц'!E11</f>
        <v>97.815614035087719</v>
      </c>
      <c r="G11" s="51">
        <f>приоритет!E11</f>
        <v>72.091182432432419</v>
      </c>
      <c r="H11" s="51">
        <f>допродажи!E11</f>
        <v>70.508347689615675</v>
      </c>
      <c r="I11" s="18">
        <f>'средний чек'!E11</f>
        <v>97.073920786615503</v>
      </c>
      <c r="J11" s="71">
        <f>'ср. кол-во позиций в чеке'!E11</f>
        <v>70.956666666666663</v>
      </c>
      <c r="K11" s="33">
        <f>трафик!E11</f>
        <v>99.696822594880842</v>
      </c>
      <c r="L11" s="26">
        <f t="shared" si="0"/>
        <v>508.14255420529878</v>
      </c>
      <c r="M11" s="62">
        <f t="shared" si="4"/>
        <v>139</v>
      </c>
      <c r="N11" s="18">
        <f>'чек-лист'!E11</f>
        <v>95.25</v>
      </c>
      <c r="O11" s="213">
        <f>ТП!C11</f>
        <v>54</v>
      </c>
      <c r="P11" s="71">
        <f>'распорядок дня'!E11</f>
        <v>100</v>
      </c>
      <c r="Q11" s="167">
        <f>'время открытия'!E11</f>
        <v>100</v>
      </c>
      <c r="R11" s="167">
        <f>'время закрытия'!E11</f>
        <v>100</v>
      </c>
      <c r="S11" s="167">
        <f>сан.дни!E11</f>
        <v>100</v>
      </c>
      <c r="T11" s="167">
        <f>фотоотчеты!E11</f>
        <v>100</v>
      </c>
      <c r="U11" s="299">
        <f>инкассация!D11</f>
        <v>100</v>
      </c>
      <c r="V11" s="7">
        <f>'кол-во по штату'!E11</f>
        <v>83.333333333333343</v>
      </c>
      <c r="W11" s="71">
        <f>'кол-во по штату'!F11</f>
        <v>-1</v>
      </c>
      <c r="X11" s="167">
        <f>ценники!E11</f>
        <v>100</v>
      </c>
      <c r="Y11" s="167">
        <f>просрок!E11</f>
        <v>100</v>
      </c>
      <c r="Z11" s="301">
        <f>'медицинские книжки'!C11</f>
        <v>100</v>
      </c>
      <c r="AA11" s="77">
        <f>'% выкладки'!C11</f>
        <v>100</v>
      </c>
      <c r="AB11" s="2">
        <f>'товарные и кассовые отчеты'!E11</f>
        <v>100</v>
      </c>
      <c r="AC11" s="300">
        <f>'Z-отчеты'!E11</f>
        <v>100</v>
      </c>
      <c r="AD11" s="71">
        <f>Очередь!F11</f>
        <v>100</v>
      </c>
      <c r="AE11" s="7">
        <f>'Главная касса'!C11</f>
        <v>100</v>
      </c>
      <c r="AF11" s="277">
        <f>'минусовые остатки'!D11</f>
        <v>100</v>
      </c>
      <c r="AG11" s="26">
        <f t="shared" si="1"/>
        <v>1732.5833333333335</v>
      </c>
      <c r="AH11" s="193">
        <f t="shared" si="5"/>
        <v>39</v>
      </c>
      <c r="AI11" s="86">
        <f>ревизии!E11</f>
        <v>91</v>
      </c>
      <c r="AJ11" s="41">
        <f>ревизии!F11</f>
        <v>-4671.8</v>
      </c>
      <c r="AK11" s="285">
        <f>ревизии!H11</f>
        <v>0</v>
      </c>
      <c r="AL11" s="167">
        <f>локалки!E11</f>
        <v>100</v>
      </c>
      <c r="AM11" s="167">
        <f>'подснятия сигареты'!E11</f>
        <v>90.909090909090907</v>
      </c>
      <c r="AN11" s="1">
        <f>IF('предоставление скидок'!C11=0,100,0)</f>
        <v>0</v>
      </c>
      <c r="AO11" s="29">
        <f>IF('предоставление скидок'!D11=0,100,0)</f>
        <v>100</v>
      </c>
      <c r="AP11" s="26">
        <f t="shared" si="2"/>
        <v>381.90909090909088</v>
      </c>
      <c r="AQ11" s="61">
        <f t="shared" si="6"/>
        <v>165</v>
      </c>
      <c r="AR11" s="98">
        <f t="shared" si="3"/>
        <v>2622.6349784477234</v>
      </c>
      <c r="AS11" s="62">
        <f t="shared" si="7"/>
        <v>134</v>
      </c>
    </row>
    <row r="12" spans="1:45">
      <c r="A12" s="1">
        <v>11</v>
      </c>
      <c r="B12" s="1" t="s">
        <v>621</v>
      </c>
      <c r="C12" s="1" t="s">
        <v>112</v>
      </c>
      <c r="D12" s="1" t="s">
        <v>12</v>
      </c>
      <c r="E12" s="117" t="s">
        <v>755</v>
      </c>
      <c r="F12" s="7">
        <f>'план на месяц'!E12</f>
        <v>91.766891507517272</v>
      </c>
      <c r="G12" s="51">
        <f>приоритет!E12</f>
        <v>85.365121951219507</v>
      </c>
      <c r="H12" s="51">
        <f>допродажи!E12</f>
        <v>63.957263666565986</v>
      </c>
      <c r="I12" s="18">
        <f>'средний чек'!E12</f>
        <v>98.88535098781</v>
      </c>
      <c r="J12" s="71">
        <f>'ср. кол-во позиций в чеке'!E12</f>
        <v>80.22999999999999</v>
      </c>
      <c r="K12" s="33">
        <f>трафик!E12</f>
        <v>91.463356027232678</v>
      </c>
      <c r="L12" s="26">
        <f t="shared" si="0"/>
        <v>511.66798414034548</v>
      </c>
      <c r="M12" s="62">
        <f t="shared" si="4"/>
        <v>133</v>
      </c>
      <c r="N12" s="18">
        <f>'чек-лист'!E12</f>
        <v>92.65</v>
      </c>
      <c r="O12" s="213">
        <f>ТП!C12</f>
        <v>39</v>
      </c>
      <c r="P12" s="71">
        <f>'распорядок дня'!E12</f>
        <v>98.924731182795682</v>
      </c>
      <c r="Q12" s="167">
        <f>'время открытия'!E12</f>
        <v>96.774193548387103</v>
      </c>
      <c r="R12" s="167">
        <f>'время закрытия'!E12</f>
        <v>100</v>
      </c>
      <c r="S12" s="167">
        <f>сан.дни!E12</f>
        <v>100</v>
      </c>
      <c r="T12" s="167">
        <f>фотоотчеты!E12</f>
        <v>100</v>
      </c>
      <c r="U12" s="299">
        <f>инкассация!D12</f>
        <v>96.774193548387103</v>
      </c>
      <c r="V12" s="7">
        <f>'кол-во по штату'!E12</f>
        <v>80</v>
      </c>
      <c r="W12" s="71">
        <f>'кол-во по штату'!F12</f>
        <v>-1</v>
      </c>
      <c r="X12" s="167">
        <f>ценники!E12</f>
        <v>33.333333333333329</v>
      </c>
      <c r="Y12" s="167">
        <f>просрок!E12</f>
        <v>100</v>
      </c>
      <c r="Z12" s="301">
        <f>'медицинские книжки'!C12</f>
        <v>100</v>
      </c>
      <c r="AA12" s="77">
        <f>'% выкладки'!C12</f>
        <v>98.4</v>
      </c>
      <c r="AB12" s="2">
        <f>'товарные и кассовые отчеты'!E12</f>
        <v>100</v>
      </c>
      <c r="AC12" s="300">
        <f>'Z-отчеты'!E12</f>
        <v>100</v>
      </c>
      <c r="AD12" s="71">
        <f>Очередь!F12</f>
        <v>100</v>
      </c>
      <c r="AE12" s="7">
        <f>'Главная касса'!C12</f>
        <v>100</v>
      </c>
      <c r="AF12" s="277">
        <f>'минусовые остатки'!D12</f>
        <v>100</v>
      </c>
      <c r="AG12" s="26">
        <f t="shared" si="1"/>
        <v>1635.8564516129031</v>
      </c>
      <c r="AH12" s="193">
        <f t="shared" si="5"/>
        <v>148</v>
      </c>
      <c r="AI12" s="86">
        <f>ревизии!E12</f>
        <v>11</v>
      </c>
      <c r="AJ12" s="41">
        <f>ревизии!F12</f>
        <v>-38200.85</v>
      </c>
      <c r="AK12" s="285">
        <f>ревизии!H12</f>
        <v>50</v>
      </c>
      <c r="AL12" s="167">
        <f>локалки!E12</f>
        <v>100</v>
      </c>
      <c r="AM12" s="167">
        <f>'подснятия сигареты'!E12</f>
        <v>100</v>
      </c>
      <c r="AN12" s="1">
        <f>IF('предоставление скидок'!C12=0,100,0)</f>
        <v>0</v>
      </c>
      <c r="AO12" s="29">
        <f>IF('предоставление скидок'!D12=0,100,0)</f>
        <v>0</v>
      </c>
      <c r="AP12" s="26">
        <f t="shared" si="2"/>
        <v>261</v>
      </c>
      <c r="AQ12" s="61">
        <f t="shared" si="6"/>
        <v>192</v>
      </c>
      <c r="AR12" s="98">
        <f t="shared" si="3"/>
        <v>2408.5244357532488</v>
      </c>
      <c r="AS12" s="62">
        <f t="shared" si="7"/>
        <v>187</v>
      </c>
    </row>
    <row r="13" spans="1:45">
      <c r="A13" s="1">
        <v>12</v>
      </c>
      <c r="B13" s="1" t="s">
        <v>622</v>
      </c>
      <c r="C13" s="1" t="s">
        <v>112</v>
      </c>
      <c r="D13" s="1" t="s">
        <v>13</v>
      </c>
      <c r="E13" s="117" t="s">
        <v>506</v>
      </c>
      <c r="F13" s="7">
        <f>'план на месяц'!E13</f>
        <v>96.878970069071372</v>
      </c>
      <c r="G13" s="51">
        <f>приоритет!E13</f>
        <v>134.41531034482759</v>
      </c>
      <c r="H13" s="51">
        <f>допродажи!E13</f>
        <v>70.893462526540517</v>
      </c>
      <c r="I13" s="18">
        <f>'средний чек'!E13</f>
        <v>99.956684720638535</v>
      </c>
      <c r="J13" s="71">
        <f>'ср. кол-во позиций в чеке'!E13</f>
        <v>71.510000000000005</v>
      </c>
      <c r="K13" s="33">
        <f>трафик!E13</f>
        <v>95.600302800908395</v>
      </c>
      <c r="L13" s="26">
        <f t="shared" si="0"/>
        <v>569.25473046198636</v>
      </c>
      <c r="M13" s="193">
        <f t="shared" si="4"/>
        <v>54</v>
      </c>
      <c r="N13" s="18">
        <f>'чек-лист'!E13</f>
        <v>85</v>
      </c>
      <c r="O13" s="213">
        <f>ТП!C13</f>
        <v>74.333333333333329</v>
      </c>
      <c r="P13" s="71">
        <f>'распорядок дня'!E13</f>
        <v>98.387096774193537</v>
      </c>
      <c r="Q13" s="167">
        <f>'время открытия'!E13</f>
        <v>96.774193548387103</v>
      </c>
      <c r="R13" s="167">
        <f>'время закрытия'!E13</f>
        <v>100</v>
      </c>
      <c r="S13" s="167">
        <f>сан.дни!E13</f>
        <v>100</v>
      </c>
      <c r="T13" s="167">
        <f>фотоотчеты!E13</f>
        <v>100</v>
      </c>
      <c r="U13" s="299">
        <f>инкассация!D13</f>
        <v>96.774193548387103</v>
      </c>
      <c r="V13" s="7">
        <f>'кол-во по штату'!E13</f>
        <v>100</v>
      </c>
      <c r="W13" s="71">
        <f>'кол-во по штату'!F13</f>
        <v>0</v>
      </c>
      <c r="X13" s="167">
        <f>ценники!E13</f>
        <v>66.666666666666657</v>
      </c>
      <c r="Y13" s="167">
        <f>просрок!E13</f>
        <v>33.333333333333329</v>
      </c>
      <c r="Z13" s="301">
        <f>'медицинские книжки'!C13</f>
        <v>100</v>
      </c>
      <c r="AA13" s="77">
        <f>'% выкладки'!C13</f>
        <v>100</v>
      </c>
      <c r="AB13" s="2">
        <f>'товарные и кассовые отчеты'!E13</f>
        <v>100</v>
      </c>
      <c r="AC13" s="300">
        <f>'Z-отчеты'!E13</f>
        <v>96.774193548387103</v>
      </c>
      <c r="AD13" s="71">
        <f>Очередь!F13</f>
        <v>100</v>
      </c>
      <c r="AE13" s="7">
        <f>'Главная касса'!C13</f>
        <v>100</v>
      </c>
      <c r="AF13" s="277">
        <f>'минусовые остатки'!D13</f>
        <v>100</v>
      </c>
      <c r="AG13" s="26">
        <f t="shared" si="1"/>
        <v>1648.0430107526881</v>
      </c>
      <c r="AH13" s="193">
        <f t="shared" si="5"/>
        <v>136</v>
      </c>
      <c r="AI13" s="86">
        <f>ревизии!E13</f>
        <v>46</v>
      </c>
      <c r="AJ13" s="41">
        <f>ревизии!F13</f>
        <v>-15672.98</v>
      </c>
      <c r="AK13" s="285">
        <f>ревизии!H13</f>
        <v>0</v>
      </c>
      <c r="AL13" s="167">
        <f>локалки!E13</f>
        <v>97.849462365591393</v>
      </c>
      <c r="AM13" s="167">
        <f>'подснятия сигареты'!E13</f>
        <v>90.909090909090907</v>
      </c>
      <c r="AN13" s="1">
        <f>IF('предоставление скидок'!C13=0,100,0)</f>
        <v>100</v>
      </c>
      <c r="AO13" s="29">
        <f>IF('предоставление скидок'!D13=0,100,0)</f>
        <v>100</v>
      </c>
      <c r="AP13" s="26">
        <f t="shared" si="2"/>
        <v>434.7585532746823</v>
      </c>
      <c r="AQ13" s="61">
        <f t="shared" si="6"/>
        <v>129</v>
      </c>
      <c r="AR13" s="98">
        <f t="shared" si="3"/>
        <v>2652.0562944893572</v>
      </c>
      <c r="AS13" s="62">
        <f t="shared" si="7"/>
        <v>123</v>
      </c>
    </row>
    <row r="14" spans="1:45">
      <c r="A14" s="1">
        <v>13</v>
      </c>
      <c r="B14" s="1" t="s">
        <v>622</v>
      </c>
      <c r="C14" s="1" t="s">
        <v>112</v>
      </c>
      <c r="D14" s="1" t="s">
        <v>14</v>
      </c>
      <c r="E14" s="117" t="s">
        <v>108</v>
      </c>
      <c r="F14" s="7">
        <f>'план на месяц'!E14</f>
        <v>94.934976744186045</v>
      </c>
      <c r="G14" s="51">
        <f>приоритет!E14</f>
        <v>111.54672316384182</v>
      </c>
      <c r="H14" s="51">
        <f>допродажи!E14</f>
        <v>76.211363133388602</v>
      </c>
      <c r="I14" s="18">
        <f>'средний чек'!E14</f>
        <v>97.129052666016591</v>
      </c>
      <c r="J14" s="71">
        <f>'ср. кол-во позиций в чеке'!E14</f>
        <v>79.436666666666682</v>
      </c>
      <c r="K14" s="33">
        <f>трафик!E14</f>
        <v>91.915829398397022</v>
      </c>
      <c r="L14" s="26">
        <f t="shared" si="0"/>
        <v>551.17461177249675</v>
      </c>
      <c r="M14" s="193">
        <f t="shared" si="4"/>
        <v>80</v>
      </c>
      <c r="N14" s="18">
        <f>'чек-лист'!E14</f>
        <v>98.15</v>
      </c>
      <c r="O14" s="213">
        <f>ТП!C14</f>
        <v>57</v>
      </c>
      <c r="P14" s="71">
        <f>'распорядок дня'!E14</f>
        <v>100</v>
      </c>
      <c r="Q14" s="167">
        <f>'время открытия'!E14</f>
        <v>100</v>
      </c>
      <c r="R14" s="167">
        <f>'время закрытия'!E14</f>
        <v>100</v>
      </c>
      <c r="S14" s="167">
        <f>сан.дни!E14</f>
        <v>100</v>
      </c>
      <c r="T14" s="167">
        <f>фотоотчеты!E14</f>
        <v>100</v>
      </c>
      <c r="U14" s="299">
        <f>инкассация!D14</f>
        <v>100</v>
      </c>
      <c r="V14" s="7">
        <f>'кол-во по штату'!E14</f>
        <v>100</v>
      </c>
      <c r="W14" s="71">
        <f>'кол-во по штату'!F14</f>
        <v>0</v>
      </c>
      <c r="X14" s="167">
        <f>ценники!E14</f>
        <v>100</v>
      </c>
      <c r="Y14" s="167">
        <f>просрок!E14</f>
        <v>100</v>
      </c>
      <c r="Z14" s="301">
        <f>'медицинские книжки'!C14</f>
        <v>100</v>
      </c>
      <c r="AA14" s="77">
        <f>'% выкладки'!C14</f>
        <v>100</v>
      </c>
      <c r="AB14" s="2">
        <f>'товарные и кассовые отчеты'!E14</f>
        <v>100</v>
      </c>
      <c r="AC14" s="300">
        <f>'Z-отчеты'!E14</f>
        <v>100</v>
      </c>
      <c r="AD14" s="71">
        <f>Очередь!F14</f>
        <v>100</v>
      </c>
      <c r="AE14" s="7">
        <f>'Главная касса'!C14</f>
        <v>100</v>
      </c>
      <c r="AF14" s="277">
        <f>'минусовые остатки'!D14</f>
        <v>100</v>
      </c>
      <c r="AG14" s="26">
        <f t="shared" si="1"/>
        <v>1755.15</v>
      </c>
      <c r="AH14" s="193">
        <f t="shared" si="5"/>
        <v>15</v>
      </c>
      <c r="AI14" s="86">
        <f>ревизии!E14</f>
        <v>21</v>
      </c>
      <c r="AJ14" s="41">
        <f>ревизии!F14</f>
        <v>-32526.86</v>
      </c>
      <c r="AK14" s="285">
        <f>ревизии!H14</f>
        <v>50</v>
      </c>
      <c r="AL14" s="167">
        <f>локалки!E14</f>
        <v>100</v>
      </c>
      <c r="AM14" s="167">
        <f>'подснятия сигареты'!E14</f>
        <v>100</v>
      </c>
      <c r="AN14" s="1">
        <f>IF('предоставление скидок'!C14=0,100,0)</f>
        <v>100</v>
      </c>
      <c r="AO14" s="29">
        <f>IF('предоставление скидок'!D14=0,100,0)</f>
        <v>100</v>
      </c>
      <c r="AP14" s="26">
        <f t="shared" si="2"/>
        <v>471</v>
      </c>
      <c r="AQ14" s="61">
        <f t="shared" si="6"/>
        <v>106</v>
      </c>
      <c r="AR14" s="98">
        <f t="shared" si="3"/>
        <v>2777.3246117724966</v>
      </c>
      <c r="AS14" s="193">
        <f t="shared" si="7"/>
        <v>45</v>
      </c>
    </row>
    <row r="15" spans="1:45">
      <c r="A15" s="1">
        <v>14</v>
      </c>
      <c r="B15" s="1" t="s">
        <v>621</v>
      </c>
      <c r="C15" s="1" t="s">
        <v>112</v>
      </c>
      <c r="D15" s="1" t="s">
        <v>15</v>
      </c>
      <c r="E15" s="117" t="s">
        <v>617</v>
      </c>
      <c r="F15" s="7">
        <f>'план на месяц'!E15</f>
        <v>94.07496147403684</v>
      </c>
      <c r="G15" s="51">
        <f>приоритет!E15</f>
        <v>115.22359628770302</v>
      </c>
      <c r="H15" s="51">
        <f>допродажи!E15</f>
        <v>68.227623617775919</v>
      </c>
      <c r="I15" s="18">
        <f>'средний чек'!E15</f>
        <v>100.40900361461851</v>
      </c>
      <c r="J15" s="71">
        <f>'ср. кол-во позиций в чеке'!E15</f>
        <v>73.89</v>
      </c>
      <c r="K15" s="33">
        <f>трафик!E15</f>
        <v>92.575273088381337</v>
      </c>
      <c r="L15" s="26">
        <f t="shared" si="0"/>
        <v>544.40045808251557</v>
      </c>
      <c r="M15" s="193">
        <f t="shared" si="4"/>
        <v>86</v>
      </c>
      <c r="N15" s="18">
        <f>'чек-лист'!E15</f>
        <v>95</v>
      </c>
      <c r="O15" s="213">
        <f>ТП!C15</f>
        <v>43</v>
      </c>
      <c r="P15" s="71">
        <f>'распорядок дня'!E15</f>
        <v>99.462365591397855</v>
      </c>
      <c r="Q15" s="167">
        <f>'время открытия'!E15</f>
        <v>100</v>
      </c>
      <c r="R15" s="167">
        <f>'время закрытия'!E15</f>
        <v>100</v>
      </c>
      <c r="S15" s="167">
        <f>сан.дни!E15</f>
        <v>100</v>
      </c>
      <c r="T15" s="167">
        <f>фотоотчеты!E15</f>
        <v>100</v>
      </c>
      <c r="U15" s="299">
        <f>инкассация!D15</f>
        <v>96.774193548387103</v>
      </c>
      <c r="V15" s="7">
        <f>'кол-во по штату'!E15</f>
        <v>80</v>
      </c>
      <c r="W15" s="71">
        <f>'кол-во по штату'!F15</f>
        <v>-1</v>
      </c>
      <c r="X15" s="167">
        <f>ценники!E15</f>
        <v>66.666666666666657</v>
      </c>
      <c r="Y15" s="167">
        <f>просрок!E15</f>
        <v>100</v>
      </c>
      <c r="Z15" s="301">
        <f>'медицинские книжки'!C15</f>
        <v>100</v>
      </c>
      <c r="AA15" s="77">
        <f>'% выкладки'!C15</f>
        <v>100</v>
      </c>
      <c r="AB15" s="2">
        <f>'товарные и кассовые отчеты'!E15</f>
        <v>90</v>
      </c>
      <c r="AC15" s="300">
        <f>'Z-отчеты'!E15</f>
        <v>100</v>
      </c>
      <c r="AD15" s="71">
        <f>Очередь!F15</f>
        <v>100</v>
      </c>
      <c r="AE15" s="7">
        <f>'Главная касса'!C15</f>
        <v>100</v>
      </c>
      <c r="AF15" s="277">
        <f>'минусовые остатки'!D15</f>
        <v>100</v>
      </c>
      <c r="AG15" s="26">
        <f t="shared" si="1"/>
        <v>1670.9032258064517</v>
      </c>
      <c r="AH15" s="193">
        <f t="shared" si="5"/>
        <v>116</v>
      </c>
      <c r="AI15" s="86">
        <f>ревизии!E15</f>
        <v>0</v>
      </c>
      <c r="AJ15" s="41">
        <f>ревизии!F15</f>
        <v>-216063.32</v>
      </c>
      <c r="AK15" s="285">
        <f>ревизии!H15</f>
        <v>0</v>
      </c>
      <c r="AL15" s="167">
        <f>локалки!E15</f>
        <v>100</v>
      </c>
      <c r="AM15" s="167">
        <f>'подснятия сигареты'!E15</f>
        <v>100</v>
      </c>
      <c r="AN15" s="1">
        <f>IF('предоставление скидок'!C15=0,100,0)</f>
        <v>0</v>
      </c>
      <c r="AO15" s="29">
        <f>IF('предоставление скидок'!D15=0,100,0)</f>
        <v>100</v>
      </c>
      <c r="AP15" s="26">
        <f t="shared" si="2"/>
        <v>300</v>
      </c>
      <c r="AQ15" s="61">
        <f t="shared" si="6"/>
        <v>191</v>
      </c>
      <c r="AR15" s="98">
        <f t="shared" si="3"/>
        <v>2515.3036838889675</v>
      </c>
      <c r="AS15" s="62">
        <f t="shared" si="7"/>
        <v>171</v>
      </c>
    </row>
    <row r="16" spans="1:45">
      <c r="A16" s="1">
        <v>15</v>
      </c>
      <c r="B16" s="1" t="s">
        <v>622</v>
      </c>
      <c r="C16" s="1" t="s">
        <v>112</v>
      </c>
      <c r="D16" s="1" t="s">
        <v>16</v>
      </c>
      <c r="E16" s="117" t="s">
        <v>108</v>
      </c>
      <c r="F16" s="7">
        <f>'план на месяц'!E16</f>
        <v>93.797171199999994</v>
      </c>
      <c r="G16" s="51">
        <f>приоритет!E16</f>
        <v>98.199435028248601</v>
      </c>
      <c r="H16" s="51">
        <f>допродажи!E16</f>
        <v>63.006672980885149</v>
      </c>
      <c r="I16" s="18">
        <f>'средний чек'!E16</f>
        <v>100.47859591389003</v>
      </c>
      <c r="J16" s="71">
        <f>'ср. кол-во позиций в чеке'!E16</f>
        <v>81.77</v>
      </c>
      <c r="K16" s="33">
        <f>трафик!E16</f>
        <v>92.02523659305993</v>
      </c>
      <c r="L16" s="26">
        <f t="shared" si="0"/>
        <v>529.27711171608371</v>
      </c>
      <c r="M16" s="62">
        <f t="shared" si="4"/>
        <v>110</v>
      </c>
      <c r="N16" s="18">
        <f>'чек-лист'!E16</f>
        <v>89.4</v>
      </c>
      <c r="O16" s="213">
        <f>ТП!C16</f>
        <v>54.333333333333336</v>
      </c>
      <c r="P16" s="71">
        <f>'распорядок дня'!E16</f>
        <v>100</v>
      </c>
      <c r="Q16" s="167">
        <f>'время открытия'!E16</f>
        <v>100</v>
      </c>
      <c r="R16" s="167">
        <f>'время закрытия'!E16</f>
        <v>100</v>
      </c>
      <c r="S16" s="167">
        <f>сан.дни!E16</f>
        <v>100</v>
      </c>
      <c r="T16" s="167">
        <f>фотоотчеты!E16</f>
        <v>100</v>
      </c>
      <c r="U16" s="299">
        <f>инкассация!D16</f>
        <v>100</v>
      </c>
      <c r="V16" s="7">
        <f>'кол-во по штату'!E16</f>
        <v>100</v>
      </c>
      <c r="W16" s="71">
        <f>'кол-во по штату'!F16</f>
        <v>0</v>
      </c>
      <c r="X16" s="167">
        <f>ценники!E16</f>
        <v>100</v>
      </c>
      <c r="Y16" s="167">
        <f>просрок!E16</f>
        <v>100</v>
      </c>
      <c r="Z16" s="301">
        <f>'медицинские книжки'!C16</f>
        <v>100</v>
      </c>
      <c r="AA16" s="77">
        <f>'% выкладки'!C16</f>
        <v>100</v>
      </c>
      <c r="AB16" s="2">
        <f>'товарные и кассовые отчеты'!E16</f>
        <v>100</v>
      </c>
      <c r="AC16" s="300">
        <f>'Z-отчеты'!E16</f>
        <v>100</v>
      </c>
      <c r="AD16" s="71">
        <f>Очередь!F16</f>
        <v>100</v>
      </c>
      <c r="AE16" s="7">
        <f>'Главная касса'!C16</f>
        <v>100</v>
      </c>
      <c r="AF16" s="277">
        <f>'минусовые остатки'!D16</f>
        <v>100</v>
      </c>
      <c r="AG16" s="26">
        <f t="shared" si="1"/>
        <v>1743.7333333333333</v>
      </c>
      <c r="AH16" s="193">
        <f t="shared" si="5"/>
        <v>29</v>
      </c>
      <c r="AI16" s="86">
        <f>ревизии!E16</f>
        <v>36</v>
      </c>
      <c r="AJ16" s="41">
        <f>ревизии!F16</f>
        <v>-30497.03</v>
      </c>
      <c r="AK16" s="285">
        <f>ревизии!H16</f>
        <v>50</v>
      </c>
      <c r="AL16" s="167">
        <f>локалки!E16</f>
        <v>100</v>
      </c>
      <c r="AM16" s="167">
        <f>'подснятия сигареты'!E16</f>
        <v>90.909090909090907</v>
      </c>
      <c r="AN16" s="1">
        <f>IF('предоставление скидок'!C16=0,100,0)</f>
        <v>100</v>
      </c>
      <c r="AO16" s="29">
        <f>IF('предоставление скидок'!D16=0,100,0)</f>
        <v>100</v>
      </c>
      <c r="AP16" s="26">
        <f t="shared" si="2"/>
        <v>476.90909090909088</v>
      </c>
      <c r="AQ16" s="61">
        <f t="shared" si="6"/>
        <v>101</v>
      </c>
      <c r="AR16" s="98">
        <f t="shared" si="3"/>
        <v>2749.9195359585078</v>
      </c>
      <c r="AS16" s="193">
        <f t="shared" si="7"/>
        <v>60</v>
      </c>
    </row>
    <row r="17" spans="1:45">
      <c r="A17" s="1">
        <v>16</v>
      </c>
      <c r="B17" s="1" t="s">
        <v>621</v>
      </c>
      <c r="C17" s="1" t="s">
        <v>112</v>
      </c>
      <c r="D17" s="1" t="s">
        <v>129</v>
      </c>
      <c r="E17" s="117" t="s">
        <v>617</v>
      </c>
      <c r="F17" s="7">
        <f>'план на месяц'!E17</f>
        <v>97.217525299600524</v>
      </c>
      <c r="G17" s="51">
        <f>приоритет!E17</f>
        <v>87.111029900332213</v>
      </c>
      <c r="H17" s="51">
        <f>допродажи!E17</f>
        <v>35.071072608965082</v>
      </c>
      <c r="I17" s="18">
        <f>'средний чек'!E17</f>
        <v>99.806377816054237</v>
      </c>
      <c r="J17" s="71">
        <f>'ср. кол-во позиций в чеке'!E17</f>
        <v>72.526666666666671</v>
      </c>
      <c r="K17" s="33">
        <f>трафик!E17</f>
        <v>96.252631578947373</v>
      </c>
      <c r="L17" s="26">
        <f t="shared" si="0"/>
        <v>487.98530387056616</v>
      </c>
      <c r="M17" s="62">
        <f t="shared" si="4"/>
        <v>157</v>
      </c>
      <c r="N17" s="18">
        <f>'чек-лист'!E17</f>
        <v>77.400000000000006</v>
      </c>
      <c r="O17" s="213">
        <f>ТП!C17</f>
        <v>27.666666666666668</v>
      </c>
      <c r="P17" s="71">
        <f>'распорядок дня'!E17</f>
        <v>88.709677419354833</v>
      </c>
      <c r="Q17" s="167">
        <f>'время открытия'!E17</f>
        <v>96.774193548387103</v>
      </c>
      <c r="R17" s="167">
        <f>'время закрытия'!E17</f>
        <v>100</v>
      </c>
      <c r="S17" s="167">
        <f>сан.дни!E17</f>
        <v>100</v>
      </c>
      <c r="T17" s="167">
        <f>фотоотчеты!E17</f>
        <v>41.935483870967744</v>
      </c>
      <c r="U17" s="299">
        <f>инкассация!D17</f>
        <v>93.548387096774192</v>
      </c>
      <c r="V17" s="7">
        <f>'кол-во по штату'!E17</f>
        <v>80</v>
      </c>
      <c r="W17" s="71">
        <f>'кол-во по штату'!F17</f>
        <v>-1</v>
      </c>
      <c r="X17" s="167">
        <f>ценники!E17</f>
        <v>33.333333333333329</v>
      </c>
      <c r="Y17" s="167">
        <f>просрок!E17</f>
        <v>66.666666666666657</v>
      </c>
      <c r="Z17" s="301">
        <f>'медицинские книжки'!C17</f>
        <v>0</v>
      </c>
      <c r="AA17" s="77">
        <f>'% выкладки'!C17</f>
        <v>95.854545454545459</v>
      </c>
      <c r="AB17" s="2">
        <f>'товарные и кассовые отчеты'!E17</f>
        <v>100</v>
      </c>
      <c r="AC17" s="300">
        <f>'Z-отчеты'!E17</f>
        <v>100</v>
      </c>
      <c r="AD17" s="71">
        <f>Очередь!F17</f>
        <v>100</v>
      </c>
      <c r="AE17" s="7">
        <f>'Главная касса'!C17</f>
        <v>100</v>
      </c>
      <c r="AF17" s="277">
        <f>'минусовые остатки'!D17</f>
        <v>100</v>
      </c>
      <c r="AG17" s="26">
        <f t="shared" si="1"/>
        <v>1401.8889540566961</v>
      </c>
      <c r="AH17" s="61">
        <f t="shared" si="5"/>
        <v>191</v>
      </c>
      <c r="AI17" s="86">
        <f>ревизии!E17</f>
        <v>0</v>
      </c>
      <c r="AJ17" s="41">
        <f>ревизии!F17</f>
        <v>-90118.75</v>
      </c>
      <c r="AK17" s="285">
        <f>ревизии!H17</f>
        <v>100</v>
      </c>
      <c r="AL17" s="167">
        <f>локалки!E17</f>
        <v>83.870967741935488</v>
      </c>
      <c r="AM17" s="167">
        <f>'подснятия сигареты'!E17</f>
        <v>54.545454545454547</v>
      </c>
      <c r="AN17" s="1">
        <f>IF('предоставление скидок'!C17=0,100,0)</f>
        <v>0</v>
      </c>
      <c r="AO17" s="29">
        <f>IF('предоставление скидок'!D17=0,100,0)</f>
        <v>100</v>
      </c>
      <c r="AP17" s="26">
        <f t="shared" si="2"/>
        <v>338.41642228739005</v>
      </c>
      <c r="AQ17" s="61">
        <f t="shared" si="6"/>
        <v>187</v>
      </c>
      <c r="AR17" s="98">
        <f t="shared" si="3"/>
        <v>2228.2906802146522</v>
      </c>
      <c r="AS17" s="61">
        <f t="shared" si="7"/>
        <v>189</v>
      </c>
    </row>
    <row r="18" spans="1:45">
      <c r="A18" s="1">
        <v>17</v>
      </c>
      <c r="B18" s="1" t="s">
        <v>622</v>
      </c>
      <c r="C18" s="1" t="s">
        <v>112</v>
      </c>
      <c r="D18" s="1" t="s">
        <v>18</v>
      </c>
      <c r="E18" s="117" t="s">
        <v>506</v>
      </c>
      <c r="F18" s="7">
        <f>'план на месяц'!E18</f>
        <v>96.408521196187962</v>
      </c>
      <c r="G18" s="51">
        <f>приоритет!E18</f>
        <v>86.457878338278931</v>
      </c>
      <c r="H18" s="51">
        <f>допродажи!E18</f>
        <v>60.301381507539823</v>
      </c>
      <c r="I18" s="18">
        <f>'средний чек'!E18</f>
        <v>94.873797993354287</v>
      </c>
      <c r="J18" s="71">
        <f>'ср. кол-во позиций в чеке'!E18</f>
        <v>63.763333333333335</v>
      </c>
      <c r="K18" s="33">
        <f>трафик!E18</f>
        <v>100.42952257226372</v>
      </c>
      <c r="L18" s="110">
        <f t="shared" si="0"/>
        <v>502.23443494095807</v>
      </c>
      <c r="M18" s="62">
        <f t="shared" si="4"/>
        <v>148</v>
      </c>
      <c r="N18" s="18">
        <f>'чек-лист'!E18</f>
        <v>93</v>
      </c>
      <c r="O18" s="213">
        <f>ТП!C18</f>
        <v>43</v>
      </c>
      <c r="P18" s="71">
        <f>'распорядок дня'!E18</f>
        <v>99.462365591397855</v>
      </c>
      <c r="Q18" s="167">
        <f>'время открытия'!E18</f>
        <v>100</v>
      </c>
      <c r="R18" s="167">
        <f>'время закрытия'!E18</f>
        <v>100</v>
      </c>
      <c r="S18" s="167">
        <f>сан.дни!E18</f>
        <v>100</v>
      </c>
      <c r="T18" s="167">
        <f>фотоотчеты!E18</f>
        <v>100</v>
      </c>
      <c r="U18" s="299">
        <f>инкассация!D18</f>
        <v>96.774193548387103</v>
      </c>
      <c r="V18" s="7">
        <f>'кол-во по штату'!E18</f>
        <v>100</v>
      </c>
      <c r="W18" s="71">
        <f>'кол-во по штату'!F18</f>
        <v>0</v>
      </c>
      <c r="X18" s="167">
        <f>ценники!E18</f>
        <v>100</v>
      </c>
      <c r="Y18" s="167">
        <f>просрок!E18</f>
        <v>100</v>
      </c>
      <c r="Z18" s="301">
        <f>'медицинские книжки'!C18</f>
        <v>100</v>
      </c>
      <c r="AA18" s="77">
        <f>'% выкладки'!C18</f>
        <v>100</v>
      </c>
      <c r="AB18" s="2">
        <f>'товарные и кассовые отчеты'!E18</f>
        <v>100</v>
      </c>
      <c r="AC18" s="300">
        <f>'Z-отчеты'!E18</f>
        <v>100</v>
      </c>
      <c r="AD18" s="71">
        <f>Очередь!F18</f>
        <v>100</v>
      </c>
      <c r="AE18" s="7">
        <f>'Главная касса'!C18</f>
        <v>100</v>
      </c>
      <c r="AF18" s="277">
        <f>'минусовые остатки'!D18</f>
        <v>100</v>
      </c>
      <c r="AG18" s="26">
        <f t="shared" si="1"/>
        <v>1732.236559139785</v>
      </c>
      <c r="AH18" s="193">
        <f t="shared" si="5"/>
        <v>40</v>
      </c>
      <c r="AI18" s="86">
        <f>ревизии!E18</f>
        <v>29</v>
      </c>
      <c r="AJ18" s="41">
        <f>ревизии!F18</f>
        <v>-40144.5</v>
      </c>
      <c r="AK18" s="285">
        <f>ревизии!H18</f>
        <v>50</v>
      </c>
      <c r="AL18" s="167">
        <f>локалки!E18</f>
        <v>100</v>
      </c>
      <c r="AM18" s="167">
        <f>'подснятия сигареты'!E18</f>
        <v>100</v>
      </c>
      <c r="AN18" s="1">
        <f>IF('предоставление скидок'!C18=0,100,0)</f>
        <v>100</v>
      </c>
      <c r="AO18" s="29">
        <f>IF('предоставление скидок'!D18=0,100,0)</f>
        <v>100</v>
      </c>
      <c r="AP18" s="26">
        <f t="shared" si="2"/>
        <v>479</v>
      </c>
      <c r="AQ18" s="61">
        <f t="shared" si="6"/>
        <v>97</v>
      </c>
      <c r="AR18" s="98">
        <f t="shared" si="3"/>
        <v>2713.4709940807429</v>
      </c>
      <c r="AS18" s="193">
        <f t="shared" si="7"/>
        <v>83</v>
      </c>
    </row>
    <row r="19" spans="1:45">
      <c r="A19" s="1">
        <v>18</v>
      </c>
      <c r="B19" s="1" t="s">
        <v>622</v>
      </c>
      <c r="C19" s="1" t="s">
        <v>112</v>
      </c>
      <c r="D19" s="1" t="s">
        <v>131</v>
      </c>
      <c r="E19" s="117" t="s">
        <v>108</v>
      </c>
      <c r="F19" s="7">
        <f>'план на месяц'!E19</f>
        <v>96.086930563301735</v>
      </c>
      <c r="G19" s="51">
        <f>приоритет!E19</f>
        <v>75.647334851936222</v>
      </c>
      <c r="H19" s="51">
        <f>допродажи!E19</f>
        <v>50.450320548370641</v>
      </c>
      <c r="I19" s="18">
        <f>'средний чек'!E19</f>
        <v>96.335694794701325</v>
      </c>
      <c r="J19" s="71">
        <f>'ср. кол-во позиций в чеке'!E19</f>
        <v>69.353333333333339</v>
      </c>
      <c r="K19" s="33">
        <f>трафик!E19</f>
        <v>98.75041413583655</v>
      </c>
      <c r="L19" s="26">
        <f t="shared" si="0"/>
        <v>486.62402822747981</v>
      </c>
      <c r="M19" s="62">
        <f t="shared" si="4"/>
        <v>158</v>
      </c>
      <c r="N19" s="18">
        <f>'чек-лист'!E19</f>
        <v>96.25</v>
      </c>
      <c r="O19" s="213">
        <f>ТП!C19</f>
        <v>63</v>
      </c>
      <c r="P19" s="71">
        <f>'распорядок дня'!E19</f>
        <v>100</v>
      </c>
      <c r="Q19" s="167">
        <f>'время открытия'!E19</f>
        <v>100</v>
      </c>
      <c r="R19" s="167">
        <f>'время закрытия'!E19</f>
        <v>100</v>
      </c>
      <c r="S19" s="167">
        <f>сан.дни!E19</f>
        <v>100</v>
      </c>
      <c r="T19" s="167">
        <f>фотоотчеты!E19</f>
        <v>100</v>
      </c>
      <c r="U19" s="299">
        <f>инкассация!D19</f>
        <v>100</v>
      </c>
      <c r="V19" s="7">
        <f>'кол-во по штату'!E19</f>
        <v>100</v>
      </c>
      <c r="W19" s="71">
        <f>'кол-во по штату'!F19</f>
        <v>0</v>
      </c>
      <c r="X19" s="167">
        <f>ценники!E19</f>
        <v>100</v>
      </c>
      <c r="Y19" s="167">
        <f>просрок!E19</f>
        <v>66.666666666666657</v>
      </c>
      <c r="Z19" s="301">
        <f>'медицинские книжки'!C19</f>
        <v>100</v>
      </c>
      <c r="AA19" s="77">
        <f>'% выкладки'!C19</f>
        <v>100</v>
      </c>
      <c r="AB19" s="2">
        <f>'товарные и кассовые отчеты'!E19</f>
        <v>100</v>
      </c>
      <c r="AC19" s="300">
        <f>'Z-отчеты'!E19</f>
        <v>100</v>
      </c>
      <c r="AD19" s="71">
        <f>Очередь!F19</f>
        <v>100</v>
      </c>
      <c r="AE19" s="7">
        <f>'Главная касса'!C19</f>
        <v>100</v>
      </c>
      <c r="AF19" s="277">
        <f>'минусовые остатки'!D19</f>
        <v>100</v>
      </c>
      <c r="AG19" s="26">
        <f t="shared" si="1"/>
        <v>1725.9166666666665</v>
      </c>
      <c r="AH19" s="193">
        <f t="shared" si="5"/>
        <v>45</v>
      </c>
      <c r="AI19" s="86">
        <f>ревизии!E19</f>
        <v>90</v>
      </c>
      <c r="AJ19" s="41">
        <f>ревизии!F19</f>
        <v>-7031.31</v>
      </c>
      <c r="AK19" s="285">
        <f>ревизии!H19</f>
        <v>50</v>
      </c>
      <c r="AL19" s="167">
        <f>локалки!E19</f>
        <v>100</v>
      </c>
      <c r="AM19" s="167">
        <f>'подснятия сигареты'!E19</f>
        <v>100</v>
      </c>
      <c r="AN19" s="1">
        <f>IF('предоставление скидок'!C19=0,100,0)</f>
        <v>100</v>
      </c>
      <c r="AO19" s="29">
        <f>IF('предоставление скидок'!D19=0,100,0)</f>
        <v>100</v>
      </c>
      <c r="AP19" s="26">
        <f t="shared" si="2"/>
        <v>540</v>
      </c>
      <c r="AQ19" s="193">
        <f t="shared" si="6"/>
        <v>34</v>
      </c>
      <c r="AR19" s="98">
        <f t="shared" si="3"/>
        <v>2752.5406948941463</v>
      </c>
      <c r="AS19" s="193">
        <f t="shared" si="7"/>
        <v>58</v>
      </c>
    </row>
    <row r="20" spans="1:45">
      <c r="A20" s="1">
        <v>19</v>
      </c>
      <c r="B20" s="1" t="s">
        <v>621</v>
      </c>
      <c r="C20" s="1" t="s">
        <v>112</v>
      </c>
      <c r="D20" s="1" t="s">
        <v>20</v>
      </c>
      <c r="E20" s="117" t="s">
        <v>755</v>
      </c>
      <c r="F20" s="7">
        <f>'план на месяц'!E20</f>
        <v>94.874656345565739</v>
      </c>
      <c r="G20" s="51">
        <f>приоритет!E20</f>
        <v>141.55823008849555</v>
      </c>
      <c r="H20" s="51">
        <f>допродажи!E20</f>
        <v>126.24504924436313</v>
      </c>
      <c r="I20" s="18">
        <f>'средний чек'!E20</f>
        <v>94.389072196627595</v>
      </c>
      <c r="J20" s="71">
        <f>'ср. кол-во позиций в чеке'!E20</f>
        <v>71.166666666666657</v>
      </c>
      <c r="K20" s="33">
        <f>трафик!E20</f>
        <v>99.15</v>
      </c>
      <c r="L20" s="26">
        <f t="shared" si="0"/>
        <v>627.38367454171862</v>
      </c>
      <c r="M20" s="193">
        <f t="shared" si="4"/>
        <v>25</v>
      </c>
      <c r="N20" s="18">
        <f>'чек-лист'!E20</f>
        <v>98</v>
      </c>
      <c r="O20" s="213">
        <f>ТП!C20</f>
        <v>74.333333333333329</v>
      </c>
      <c r="P20" s="71">
        <f>'распорядок дня'!E20</f>
        <v>100</v>
      </c>
      <c r="Q20" s="167">
        <f>'время открытия'!E20</f>
        <v>100</v>
      </c>
      <c r="R20" s="167">
        <f>'время закрытия'!E20</f>
        <v>100</v>
      </c>
      <c r="S20" s="167">
        <f>сан.дни!E20</f>
        <v>100</v>
      </c>
      <c r="T20" s="167">
        <f>фотоотчеты!E20</f>
        <v>100</v>
      </c>
      <c r="U20" s="299">
        <f>инкассация!D20</f>
        <v>100</v>
      </c>
      <c r="V20" s="7">
        <f>'кол-во по штату'!E20</f>
        <v>80</v>
      </c>
      <c r="W20" s="71">
        <f>'кол-во по штату'!F20</f>
        <v>-1</v>
      </c>
      <c r="X20" s="167">
        <f>ценники!E20</f>
        <v>100</v>
      </c>
      <c r="Y20" s="167">
        <f>просрок!E20</f>
        <v>66.666666666666657</v>
      </c>
      <c r="Z20" s="301">
        <f>'медицинские книжки'!C20</f>
        <v>100</v>
      </c>
      <c r="AA20" s="77">
        <f>'% выкладки'!C20</f>
        <v>100</v>
      </c>
      <c r="AB20" s="2">
        <f>'товарные и кассовые отчеты'!E20</f>
        <v>100</v>
      </c>
      <c r="AC20" s="300">
        <f>'Z-отчеты'!E20</f>
        <v>100</v>
      </c>
      <c r="AD20" s="71">
        <f>Очередь!F20</f>
        <v>100</v>
      </c>
      <c r="AE20" s="7">
        <f>'Главная касса'!C20</f>
        <v>100</v>
      </c>
      <c r="AF20" s="277">
        <f>'минусовые остатки'!D20</f>
        <v>100</v>
      </c>
      <c r="AG20" s="26">
        <f t="shared" si="1"/>
        <v>1719</v>
      </c>
      <c r="AH20" s="193">
        <f t="shared" si="5"/>
        <v>57</v>
      </c>
      <c r="AI20" s="86">
        <f>ревизии!E20</f>
        <v>70</v>
      </c>
      <c r="AJ20" s="41">
        <f>ревизии!F20</f>
        <v>-14403.24</v>
      </c>
      <c r="AK20" s="285">
        <f>ревизии!H20</f>
        <v>50</v>
      </c>
      <c r="AL20" s="167">
        <f>локалки!E20</f>
        <v>100</v>
      </c>
      <c r="AM20" s="167">
        <f>'подснятия сигареты'!E20</f>
        <v>100</v>
      </c>
      <c r="AN20" s="1">
        <f>IF('предоставление скидок'!C20=0,100,0)</f>
        <v>0</v>
      </c>
      <c r="AO20" s="29">
        <f>IF('предоставление скидок'!D20=0,100,0)</f>
        <v>100</v>
      </c>
      <c r="AP20" s="26">
        <f t="shared" si="2"/>
        <v>420</v>
      </c>
      <c r="AQ20" s="61">
        <f t="shared" si="6"/>
        <v>132</v>
      </c>
      <c r="AR20" s="98">
        <f t="shared" si="3"/>
        <v>2766.3836745417184</v>
      </c>
      <c r="AS20" s="193">
        <f t="shared" si="7"/>
        <v>49</v>
      </c>
    </row>
    <row r="21" spans="1:45">
      <c r="A21" s="1">
        <v>20</v>
      </c>
      <c r="B21" s="1" t="s">
        <v>621</v>
      </c>
      <c r="C21" s="1" t="s">
        <v>112</v>
      </c>
      <c r="D21" s="1" t="s">
        <v>21</v>
      </c>
      <c r="E21" s="117" t="s">
        <v>618</v>
      </c>
      <c r="F21" s="7">
        <f>'план на месяц'!E21</f>
        <v>100.33794906486271</v>
      </c>
      <c r="G21" s="51">
        <f>приоритет!E21</f>
        <v>95.559953161592503</v>
      </c>
      <c r="H21" s="51">
        <f>допродажи!E21</f>
        <v>49.231943432584934</v>
      </c>
      <c r="I21" s="18">
        <f>'средний чек'!E21</f>
        <v>96.064036019451336</v>
      </c>
      <c r="J21" s="71">
        <f>'ср. кол-во позиций в чеке'!E21</f>
        <v>63.5</v>
      </c>
      <c r="K21" s="33">
        <f>трафик!E21</f>
        <v>98.318128782018988</v>
      </c>
      <c r="L21" s="26">
        <f t="shared" si="0"/>
        <v>503.01201046051051</v>
      </c>
      <c r="M21" s="62">
        <f t="shared" si="4"/>
        <v>145</v>
      </c>
      <c r="N21" s="18">
        <f>'чек-лист'!E21</f>
        <v>95.85</v>
      </c>
      <c r="O21" s="213">
        <f>ТП!C21</f>
        <v>28.666666666666668</v>
      </c>
      <c r="P21" s="71">
        <f>'распорядок дня'!E21</f>
        <v>99.425287356321846</v>
      </c>
      <c r="Q21" s="167">
        <f>'время открытия'!E21</f>
        <v>100</v>
      </c>
      <c r="R21" s="167">
        <f>'время закрытия'!E21</f>
        <v>100</v>
      </c>
      <c r="S21" s="167">
        <f>сан.дни!E21</f>
        <v>100</v>
      </c>
      <c r="T21" s="167">
        <f>фотоотчеты!E21</f>
        <v>100</v>
      </c>
      <c r="U21" s="299">
        <f>инкассация!D21</f>
        <v>100</v>
      </c>
      <c r="V21" s="7">
        <f>'кол-во по штату'!E21</f>
        <v>100</v>
      </c>
      <c r="W21" s="71">
        <f>'кол-во по штату'!F21</f>
        <v>0</v>
      </c>
      <c r="X21" s="167">
        <f>ценники!E21</f>
        <v>100</v>
      </c>
      <c r="Y21" s="167">
        <f>просрок!E21</f>
        <v>100</v>
      </c>
      <c r="Z21" s="301">
        <f>'медицинские книжки'!C21</f>
        <v>100</v>
      </c>
      <c r="AA21" s="77">
        <f>'% выкладки'!C21</f>
        <v>100</v>
      </c>
      <c r="AB21" s="2">
        <f>'товарные и кассовые отчеты'!E21</f>
        <v>90</v>
      </c>
      <c r="AC21" s="300">
        <f>'Z-отчеты'!E21</f>
        <v>96.551724137931032</v>
      </c>
      <c r="AD21" s="71">
        <f>Очередь!F21</f>
        <v>100</v>
      </c>
      <c r="AE21" s="7">
        <f>'Главная касса'!C21</f>
        <v>100</v>
      </c>
      <c r="AF21" s="277">
        <f>'минусовые остатки'!D21</f>
        <v>100</v>
      </c>
      <c r="AG21" s="26">
        <f t="shared" si="1"/>
        <v>1710.4936781609194</v>
      </c>
      <c r="AH21" s="193">
        <f t="shared" si="5"/>
        <v>65</v>
      </c>
      <c r="AI21" s="86">
        <f>ревизии!E21</f>
        <v>0</v>
      </c>
      <c r="AJ21" s="41">
        <f>ревизии!F21</f>
        <v>-65383.62</v>
      </c>
      <c r="AK21" s="285">
        <f>ревизии!H21</f>
        <v>50</v>
      </c>
      <c r="AL21" s="167">
        <f>локалки!E21</f>
        <v>100</v>
      </c>
      <c r="AM21" s="167">
        <f>'подснятия сигареты'!E21</f>
        <v>100</v>
      </c>
      <c r="AN21" s="1">
        <f>IF('предоставление скидок'!C21=0,100,0)</f>
        <v>100</v>
      </c>
      <c r="AO21" s="29">
        <f>IF('предоставление скидок'!D21=0,100,0)</f>
        <v>100</v>
      </c>
      <c r="AP21" s="26">
        <f t="shared" si="2"/>
        <v>450</v>
      </c>
      <c r="AQ21" s="61">
        <f t="shared" si="6"/>
        <v>112</v>
      </c>
      <c r="AR21" s="98">
        <f t="shared" si="3"/>
        <v>2663.5056886214297</v>
      </c>
      <c r="AS21" s="62">
        <f t="shared" si="7"/>
        <v>113</v>
      </c>
    </row>
    <row r="22" spans="1:45">
      <c r="A22" s="1">
        <v>21</v>
      </c>
      <c r="B22" s="1" t="s">
        <v>621</v>
      </c>
      <c r="C22" s="1" t="s">
        <v>112</v>
      </c>
      <c r="D22" s="1" t="s">
        <v>22</v>
      </c>
      <c r="E22" s="117" t="s">
        <v>681</v>
      </c>
      <c r="F22" s="7">
        <f>'план на месяц'!E22</f>
        <v>88.372667849080926</v>
      </c>
      <c r="G22" s="51">
        <f>приоритет!E22</f>
        <v>149.36951219512193</v>
      </c>
      <c r="H22" s="51">
        <f>допродажи!E22</f>
        <v>51.14658947092795</v>
      </c>
      <c r="I22" s="18">
        <f>'средний чек'!E22</f>
        <v>93.518156866398499</v>
      </c>
      <c r="J22" s="71">
        <f>'ср. кол-во позиций в чеке'!E22</f>
        <v>65.476666666666659</v>
      </c>
      <c r="K22" s="33">
        <f>трафик!E22</f>
        <v>93.413420465412827</v>
      </c>
      <c r="L22" s="26">
        <f t="shared" si="0"/>
        <v>541.29701351360882</v>
      </c>
      <c r="M22" s="193">
        <f t="shared" si="4"/>
        <v>89</v>
      </c>
      <c r="N22" s="18">
        <f>'чек-лист'!E22</f>
        <v>78.5</v>
      </c>
      <c r="O22" s="213">
        <f>ТП!C22</f>
        <v>17.666666666666668</v>
      </c>
      <c r="P22" s="71">
        <f>'распорядок дня'!E22</f>
        <v>100</v>
      </c>
      <c r="Q22" s="167">
        <f>'время открытия'!E22</f>
        <v>100</v>
      </c>
      <c r="R22" s="167">
        <f>'время закрытия'!E22</f>
        <v>100</v>
      </c>
      <c r="S22" s="167">
        <f>сан.дни!E22</f>
        <v>100</v>
      </c>
      <c r="T22" s="167">
        <f>фотоотчеты!E22</f>
        <v>100</v>
      </c>
      <c r="U22" s="299">
        <f>инкассация!D22</f>
        <v>100</v>
      </c>
      <c r="V22" s="7">
        <f>'кол-во по штату'!E22</f>
        <v>100</v>
      </c>
      <c r="W22" s="71">
        <f>'кол-во по штату'!F22</f>
        <v>0</v>
      </c>
      <c r="X22" s="167">
        <f>ценники!E22</f>
        <v>66.666666666666657</v>
      </c>
      <c r="Y22" s="167">
        <f>просрок!E22</f>
        <v>33.333333333333329</v>
      </c>
      <c r="Z22" s="301">
        <f>'медицинские книжки'!C22</f>
        <v>100</v>
      </c>
      <c r="AA22" s="77">
        <f>'% выкладки'!C22</f>
        <v>100</v>
      </c>
      <c r="AB22" s="2">
        <f>'товарные и кассовые отчеты'!E22</f>
        <v>100</v>
      </c>
      <c r="AC22" s="300">
        <f>'Z-отчеты'!E22</f>
        <v>100</v>
      </c>
      <c r="AD22" s="71">
        <f>Очередь!F22</f>
        <v>100</v>
      </c>
      <c r="AE22" s="7">
        <f>'Главная касса'!C22</f>
        <v>100</v>
      </c>
      <c r="AF22" s="277">
        <f>'минусовые остатки'!D22</f>
        <v>100</v>
      </c>
      <c r="AG22" s="26">
        <f t="shared" si="1"/>
        <v>1596.1666666666667</v>
      </c>
      <c r="AH22" s="62">
        <f t="shared" si="5"/>
        <v>164</v>
      </c>
      <c r="AI22" s="86">
        <f>ревизии!E22</f>
        <v>42</v>
      </c>
      <c r="AJ22" s="41">
        <f>ревизии!F22</f>
        <v>-33726.36</v>
      </c>
      <c r="AK22" s="285">
        <f>ревизии!H22</f>
        <v>50</v>
      </c>
      <c r="AL22" s="167">
        <f>локалки!E22</f>
        <v>100</v>
      </c>
      <c r="AM22" s="167">
        <f>'подснятия сигареты'!E22</f>
        <v>100</v>
      </c>
      <c r="AN22" s="1">
        <f>IF('предоставление скидок'!C22=0,100,0)</f>
        <v>0</v>
      </c>
      <c r="AO22" s="29">
        <f>IF('предоставление скидок'!D22=0,100,0)</f>
        <v>100</v>
      </c>
      <c r="AP22" s="26">
        <f t="shared" si="2"/>
        <v>392</v>
      </c>
      <c r="AQ22" s="61">
        <f t="shared" si="6"/>
        <v>157</v>
      </c>
      <c r="AR22" s="98">
        <f t="shared" si="3"/>
        <v>2529.4636801802753</v>
      </c>
      <c r="AS22" s="62">
        <f t="shared" si="7"/>
        <v>168</v>
      </c>
    </row>
    <row r="23" spans="1:45">
      <c r="A23" s="1">
        <v>22</v>
      </c>
      <c r="B23" s="1" t="s">
        <v>622</v>
      </c>
      <c r="C23" s="1" t="s">
        <v>112</v>
      </c>
      <c r="D23" s="1" t="s">
        <v>23</v>
      </c>
      <c r="E23" s="117" t="s">
        <v>682</v>
      </c>
      <c r="F23" s="7">
        <f>'план на месяц'!E23</f>
        <v>97.1902852153667</v>
      </c>
      <c r="G23" s="51">
        <f>приоритет!E23</f>
        <v>82.227137404580162</v>
      </c>
      <c r="H23" s="51">
        <f>допродажи!E23</f>
        <v>74.395636965560442</v>
      </c>
      <c r="I23" s="18">
        <f>'средний чек'!E23</f>
        <v>97.079229891455171</v>
      </c>
      <c r="J23" s="71">
        <f>'ср. кол-во позиций в чеке'!E23</f>
        <v>66.956666666666678</v>
      </c>
      <c r="K23" s="33">
        <f>трафик!E23</f>
        <v>98.735093761959433</v>
      </c>
      <c r="L23" s="26">
        <f t="shared" si="0"/>
        <v>516.58404990558859</v>
      </c>
      <c r="M23" s="62">
        <f t="shared" si="4"/>
        <v>128</v>
      </c>
      <c r="N23" s="18">
        <f>'чек-лист'!E23</f>
        <v>95.6</v>
      </c>
      <c r="O23" s="213">
        <f>ТП!C23</f>
        <v>66.666666666666671</v>
      </c>
      <c r="P23" s="71">
        <f>'распорядок дня'!E23</f>
        <v>99.462365591397855</v>
      </c>
      <c r="Q23" s="167">
        <f>'время открытия'!E23</f>
        <v>100</v>
      </c>
      <c r="R23" s="167">
        <f>'время закрытия'!E23</f>
        <v>100</v>
      </c>
      <c r="S23" s="167">
        <f>сан.дни!E23</f>
        <v>100</v>
      </c>
      <c r="T23" s="167">
        <f>фотоотчеты!E23</f>
        <v>100</v>
      </c>
      <c r="U23" s="299">
        <f>инкассация!D23</f>
        <v>96.774193548387103</v>
      </c>
      <c r="V23" s="7">
        <f>'кол-во по штату'!E23</f>
        <v>100</v>
      </c>
      <c r="W23" s="71">
        <f>'кол-во по штату'!F23</f>
        <v>0</v>
      </c>
      <c r="X23" s="167">
        <f>ценники!E23</f>
        <v>100</v>
      </c>
      <c r="Y23" s="167">
        <f>просрок!E23</f>
        <v>66.666666666666657</v>
      </c>
      <c r="Z23" s="301">
        <f>'медицинские книжки'!C23</f>
        <v>100</v>
      </c>
      <c r="AA23" s="77">
        <f>'% выкладки'!C23</f>
        <v>100</v>
      </c>
      <c r="AB23" s="2">
        <f>'товарные и кассовые отчеты'!E23</f>
        <v>100</v>
      </c>
      <c r="AC23" s="300">
        <f>'Z-отчеты'!E23</f>
        <v>100</v>
      </c>
      <c r="AD23" s="71">
        <f>Очередь!F23</f>
        <v>100</v>
      </c>
      <c r="AE23" s="7">
        <f>'Главная касса'!C23</f>
        <v>100</v>
      </c>
      <c r="AF23" s="277">
        <f>'минусовые остатки'!D23</f>
        <v>100</v>
      </c>
      <c r="AG23" s="26">
        <f t="shared" si="1"/>
        <v>1725.1698924731181</v>
      </c>
      <c r="AH23" s="193">
        <f t="shared" si="5"/>
        <v>49</v>
      </c>
      <c r="AI23" s="86">
        <f>ревизии!E23</f>
        <v>83</v>
      </c>
      <c r="AJ23" s="41">
        <f>ревизии!F23</f>
        <v>-7212.52</v>
      </c>
      <c r="AK23" s="285">
        <f>ревизии!H23</f>
        <v>50</v>
      </c>
      <c r="AL23" s="167">
        <f>локалки!E23</f>
        <v>100</v>
      </c>
      <c r="AM23" s="167">
        <f>'подснятия сигареты'!E23</f>
        <v>100</v>
      </c>
      <c r="AN23" s="1">
        <f>IF('предоставление скидок'!C23=0,100,0)</f>
        <v>0</v>
      </c>
      <c r="AO23" s="29">
        <f>IF('предоставление скидок'!D23=0,100,0)</f>
        <v>100</v>
      </c>
      <c r="AP23" s="26">
        <f t="shared" si="2"/>
        <v>433</v>
      </c>
      <c r="AQ23" s="61">
        <f t="shared" si="6"/>
        <v>130</v>
      </c>
      <c r="AR23" s="98">
        <f t="shared" si="3"/>
        <v>2674.7539423787066</v>
      </c>
      <c r="AS23" s="62">
        <f t="shared" si="7"/>
        <v>110</v>
      </c>
    </row>
    <row r="24" spans="1:45">
      <c r="A24" s="1">
        <v>23</v>
      </c>
      <c r="B24" s="1" t="s">
        <v>622</v>
      </c>
      <c r="C24" s="1" t="s">
        <v>112</v>
      </c>
      <c r="D24" s="1" t="s">
        <v>24</v>
      </c>
      <c r="E24" s="117" t="s">
        <v>683</v>
      </c>
      <c r="F24" s="7">
        <f>'план на месяц'!E24</f>
        <v>97.608451956233822</v>
      </c>
      <c r="G24" s="51">
        <f>приоритет!E24</f>
        <v>64.328741379310344</v>
      </c>
      <c r="H24" s="51">
        <f>допродажи!E24</f>
        <v>33.589763727044854</v>
      </c>
      <c r="I24" s="18">
        <f>'средний чек'!E24</f>
        <v>102.94135949085943</v>
      </c>
      <c r="J24" s="71">
        <f>'ср. кол-во позиций в чеке'!E24</f>
        <v>72.103333333333325</v>
      </c>
      <c r="K24" s="33">
        <f>трафик!E24</f>
        <v>152.98862188598537</v>
      </c>
      <c r="L24" s="26">
        <f t="shared" si="0"/>
        <v>523.56027177276712</v>
      </c>
      <c r="M24" s="62">
        <f t="shared" si="4"/>
        <v>118</v>
      </c>
      <c r="N24" s="18">
        <f>'чек-лист'!E24</f>
        <v>96.5</v>
      </c>
      <c r="O24" s="213">
        <f>ТП!C24</f>
        <v>43</v>
      </c>
      <c r="P24" s="71">
        <f>'распорядок дня'!E24</f>
        <v>99.122807017543863</v>
      </c>
      <c r="Q24" s="167">
        <f>'время открытия'!E24</f>
        <v>100</v>
      </c>
      <c r="R24" s="167">
        <f>'время закрытия'!E24</f>
        <v>100</v>
      </c>
      <c r="S24" s="167">
        <f>сан.дни!E24</f>
        <v>100</v>
      </c>
      <c r="T24" s="167">
        <f>фотоотчеты!E24</f>
        <v>100</v>
      </c>
      <c r="U24" s="299">
        <f>инкассация!D24</f>
        <v>94.73684210526315</v>
      </c>
      <c r="V24" s="7">
        <f>'кол-во по штату'!E24</f>
        <v>60</v>
      </c>
      <c r="W24" s="71">
        <f>'кол-во по штату'!F24</f>
        <v>-2</v>
      </c>
      <c r="X24" s="167">
        <f>ценники!E24</f>
        <v>50</v>
      </c>
      <c r="Y24" s="167">
        <f>просрок!E24</f>
        <v>100</v>
      </c>
      <c r="Z24" s="301">
        <f>'медицинские книжки'!C24</f>
        <v>100</v>
      </c>
      <c r="AA24" s="77">
        <f>'% выкладки'!C24</f>
        <v>100</v>
      </c>
      <c r="AB24" s="2">
        <f>'товарные и кассовые отчеты'!E24</f>
        <v>90</v>
      </c>
      <c r="AC24" s="300">
        <f>'Z-отчеты'!E24</f>
        <v>100</v>
      </c>
      <c r="AD24" s="71">
        <f>Очередь!F24</f>
        <v>100</v>
      </c>
      <c r="AE24" s="7">
        <f>'Главная касса'!C24</f>
        <v>100</v>
      </c>
      <c r="AF24" s="277">
        <f>'минусовые остатки'!D24</f>
        <v>100</v>
      </c>
      <c r="AG24" s="26">
        <f t="shared" si="1"/>
        <v>1633.359649122807</v>
      </c>
      <c r="AH24" s="193">
        <f t="shared" si="5"/>
        <v>150</v>
      </c>
      <c r="AI24" s="86">
        <f>ревизии!E24</f>
        <v>65</v>
      </c>
      <c r="AJ24" s="41">
        <f>ревизии!F24</f>
        <v>-18181.310000000001</v>
      </c>
      <c r="AK24" s="285">
        <f>ревизии!H24</f>
        <v>50</v>
      </c>
      <c r="AL24" s="167">
        <f>локалки!E24</f>
        <v>92.473118279569889</v>
      </c>
      <c r="AM24" s="167">
        <f>'подснятия сигареты'!E24</f>
        <v>63.636363636363633</v>
      </c>
      <c r="AN24" s="1">
        <f>IF('предоставление скидок'!C24=0,100,0)</f>
        <v>100</v>
      </c>
      <c r="AO24" s="29">
        <f>IF('предоставление скидок'!D24=0,100,0)</f>
        <v>100</v>
      </c>
      <c r="AP24" s="26">
        <f t="shared" si="2"/>
        <v>471.10948191593354</v>
      </c>
      <c r="AQ24" s="61">
        <f t="shared" si="6"/>
        <v>105</v>
      </c>
      <c r="AR24" s="98">
        <f t="shared" si="3"/>
        <v>2628.0294028115077</v>
      </c>
      <c r="AS24" s="62">
        <f t="shared" si="7"/>
        <v>131</v>
      </c>
    </row>
    <row r="25" spans="1:45">
      <c r="A25" s="1">
        <v>24</v>
      </c>
      <c r="B25" s="1" t="s">
        <v>621</v>
      </c>
      <c r="C25" s="1" t="s">
        <v>112</v>
      </c>
      <c r="D25" s="1" t="s">
        <v>25</v>
      </c>
      <c r="E25" s="117" t="s">
        <v>680</v>
      </c>
      <c r="F25" s="7">
        <f>'план на месяц'!E25</f>
        <v>95.048890113560461</v>
      </c>
      <c r="G25" s="51">
        <f>приоритет!E25</f>
        <v>113.35543478260868</v>
      </c>
      <c r="H25" s="51">
        <f>допродажи!E25</f>
        <v>44.679586448380853</v>
      </c>
      <c r="I25" s="18">
        <f>'средний чек'!E25</f>
        <v>95.854141741173677</v>
      </c>
      <c r="J25" s="71">
        <f>'ср. кол-во позиций в чеке'!E25</f>
        <v>63.54</v>
      </c>
      <c r="K25" s="33">
        <f>трафик!E25</f>
        <v>97.981782178217827</v>
      </c>
      <c r="L25" s="26">
        <f t="shared" si="0"/>
        <v>510.45983526394156</v>
      </c>
      <c r="M25" s="62">
        <f t="shared" si="4"/>
        <v>136</v>
      </c>
      <c r="N25" s="18">
        <f>'чек-лист'!E25</f>
        <v>94.15</v>
      </c>
      <c r="O25" s="213">
        <f>ТП!C25</f>
        <v>56</v>
      </c>
      <c r="P25" s="71">
        <f>'распорядок дня'!E25</f>
        <v>99.462365591397855</v>
      </c>
      <c r="Q25" s="167">
        <f>'время открытия'!E25</f>
        <v>100</v>
      </c>
      <c r="R25" s="167">
        <f>'время закрытия'!E25</f>
        <v>100</v>
      </c>
      <c r="S25" s="167">
        <f>сан.дни!E25</f>
        <v>100</v>
      </c>
      <c r="T25" s="167">
        <f>фотоотчеты!E25</f>
        <v>96.774193548387103</v>
      </c>
      <c r="U25" s="299">
        <f>инкассация!D25</f>
        <v>100</v>
      </c>
      <c r="V25" s="7">
        <f>'кол-во по штату'!E25</f>
        <v>100</v>
      </c>
      <c r="W25" s="71">
        <f>'кол-во по штату'!F25</f>
        <v>0</v>
      </c>
      <c r="X25" s="167">
        <f>ценники!E25</f>
        <v>100</v>
      </c>
      <c r="Y25" s="167">
        <f>просрок!E25</f>
        <v>33.333333333333329</v>
      </c>
      <c r="Z25" s="301">
        <f>'медицинские книжки'!C25</f>
        <v>100</v>
      </c>
      <c r="AA25" s="77">
        <f>'% выкладки'!C25</f>
        <v>100</v>
      </c>
      <c r="AB25" s="2">
        <f>'товарные и кассовые отчеты'!E25</f>
        <v>90</v>
      </c>
      <c r="AC25" s="300">
        <f>'Z-отчеты'!E25</f>
        <v>100</v>
      </c>
      <c r="AD25" s="71">
        <f>Очередь!F25</f>
        <v>100</v>
      </c>
      <c r="AE25" s="7">
        <f>'Главная касса'!C25</f>
        <v>100</v>
      </c>
      <c r="AF25" s="277">
        <f>'минусовые остатки'!D25</f>
        <v>100</v>
      </c>
      <c r="AG25" s="26">
        <f t="shared" si="1"/>
        <v>1669.7198924731183</v>
      </c>
      <c r="AH25" s="193">
        <f t="shared" si="5"/>
        <v>119</v>
      </c>
      <c r="AI25" s="86">
        <f>ревизии!E25</f>
        <v>87</v>
      </c>
      <c r="AJ25" s="41">
        <f>ревизии!F25</f>
        <v>-7461.36</v>
      </c>
      <c r="AK25" s="285">
        <f>ревизии!H25</f>
        <v>0</v>
      </c>
      <c r="AL25" s="167">
        <f>локалки!E25</f>
        <v>100</v>
      </c>
      <c r="AM25" s="167">
        <f>'подснятия сигареты'!E25</f>
        <v>100</v>
      </c>
      <c r="AN25" s="1">
        <f>IF('предоставление скидок'!C25=0,100,0)</f>
        <v>100</v>
      </c>
      <c r="AO25" s="29">
        <f>IF('предоставление скидок'!D25=0,100,0)</f>
        <v>100</v>
      </c>
      <c r="AP25" s="26">
        <f t="shared" si="2"/>
        <v>487</v>
      </c>
      <c r="AQ25" s="62">
        <f t="shared" si="6"/>
        <v>89</v>
      </c>
      <c r="AR25" s="98">
        <f t="shared" si="3"/>
        <v>2667.1797277370597</v>
      </c>
      <c r="AS25" s="62">
        <f t="shared" si="7"/>
        <v>111</v>
      </c>
    </row>
    <row r="26" spans="1:45">
      <c r="A26" s="1">
        <v>25</v>
      </c>
      <c r="B26" s="1" t="s">
        <v>622</v>
      </c>
      <c r="C26" s="1" t="s">
        <v>117</v>
      </c>
      <c r="D26" s="1" t="s">
        <v>118</v>
      </c>
      <c r="E26" s="117" t="s">
        <v>683</v>
      </c>
      <c r="F26" s="7">
        <f>'план на месяц'!E26</f>
        <v>96.599125966348353</v>
      </c>
      <c r="G26" s="51">
        <f>приоритет!E26</f>
        <v>119.13671195652174</v>
      </c>
      <c r="H26" s="51">
        <f>допродажи!E26</f>
        <v>65.991528996895227</v>
      </c>
      <c r="I26" s="18">
        <f>'средний чек'!E26</f>
        <v>99.091971749514869</v>
      </c>
      <c r="J26" s="71">
        <f>'ср. кол-во позиций в чеке'!E26</f>
        <v>74.906666666666666</v>
      </c>
      <c r="K26" s="33">
        <f>трафик!E26</f>
        <v>95.914093959731545</v>
      </c>
      <c r="L26" s="26">
        <f t="shared" si="0"/>
        <v>551.6400992956784</v>
      </c>
      <c r="M26" s="193">
        <f t="shared" si="4"/>
        <v>79</v>
      </c>
      <c r="N26" s="18">
        <f>'чек-лист'!E26</f>
        <v>100</v>
      </c>
      <c r="O26" s="213">
        <f>ТП!C26</f>
        <v>44</v>
      </c>
      <c r="P26" s="71">
        <f>'распорядок дня'!E26</f>
        <v>100</v>
      </c>
      <c r="Q26" s="167">
        <f>'время открытия'!E26</f>
        <v>100</v>
      </c>
      <c r="R26" s="167">
        <f>'время закрытия'!E26</f>
        <v>100</v>
      </c>
      <c r="S26" s="167">
        <f>сан.дни!E26</f>
        <v>100</v>
      </c>
      <c r="T26" s="167">
        <f>фотоотчеты!E26</f>
        <v>100</v>
      </c>
      <c r="U26" s="299">
        <f>инкассация!D26</f>
        <v>100</v>
      </c>
      <c r="V26" s="7">
        <f>'кол-во по штату'!E26</f>
        <v>100</v>
      </c>
      <c r="W26" s="71">
        <f>'кол-во по штату'!F26</f>
        <v>0</v>
      </c>
      <c r="X26" s="167">
        <f>ценники!E26</f>
        <v>100</v>
      </c>
      <c r="Y26" s="167">
        <f>просрок!E26</f>
        <v>100</v>
      </c>
      <c r="Z26" s="301">
        <f>'медицинские книжки'!C26</f>
        <v>100</v>
      </c>
      <c r="AA26" s="77">
        <f>'% выкладки'!C26</f>
        <v>100</v>
      </c>
      <c r="AB26" s="2">
        <f>'товарные и кассовые отчеты'!E26</f>
        <v>100</v>
      </c>
      <c r="AC26" s="300">
        <f>'Z-отчеты'!E26</f>
        <v>100</v>
      </c>
      <c r="AD26" s="71">
        <f>Очередь!F26</f>
        <v>100</v>
      </c>
      <c r="AE26" s="7">
        <f>'Главная касса'!C26</f>
        <v>100</v>
      </c>
      <c r="AF26" s="277">
        <f>'минусовые остатки'!D26</f>
        <v>100</v>
      </c>
      <c r="AG26" s="26">
        <f t="shared" si="1"/>
        <v>1744</v>
      </c>
      <c r="AH26" s="193">
        <f t="shared" si="5"/>
        <v>28</v>
      </c>
      <c r="AI26" s="86">
        <f>ревизии!E26</f>
        <v>92</v>
      </c>
      <c r="AJ26" s="41">
        <f>ревизии!F26</f>
        <v>-3118.66</v>
      </c>
      <c r="AK26" s="285">
        <f>ревизии!H26</f>
        <v>0</v>
      </c>
      <c r="AL26" s="167">
        <f>локалки!E26</f>
        <v>100</v>
      </c>
      <c r="AM26" s="167">
        <f>'подснятия сигареты'!E26</f>
        <v>100</v>
      </c>
      <c r="AN26" s="1">
        <f>IF('предоставление скидок'!C26=0,100,0)</f>
        <v>100</v>
      </c>
      <c r="AO26" s="29">
        <f>IF('предоставление скидок'!D26=0,100,0)</f>
        <v>100</v>
      </c>
      <c r="AP26" s="26">
        <f t="shared" si="2"/>
        <v>492</v>
      </c>
      <c r="AQ26" s="62">
        <f t="shared" si="6"/>
        <v>78</v>
      </c>
      <c r="AR26" s="98">
        <f t="shared" si="3"/>
        <v>2787.6400992956783</v>
      </c>
      <c r="AS26" s="193">
        <f t="shared" si="7"/>
        <v>38</v>
      </c>
    </row>
    <row r="27" spans="1:45">
      <c r="A27" s="1">
        <v>26</v>
      </c>
      <c r="B27" s="1" t="s">
        <v>621</v>
      </c>
      <c r="C27" s="1" t="s">
        <v>112</v>
      </c>
      <c r="D27" s="1" t="s">
        <v>27</v>
      </c>
      <c r="E27" s="117" t="s">
        <v>681</v>
      </c>
      <c r="F27" s="7">
        <f>'план на месяц'!E27</f>
        <v>96.247759999999971</v>
      </c>
      <c r="G27" s="51">
        <f>приоритет!E27</f>
        <v>112.62020408163265</v>
      </c>
      <c r="H27" s="51">
        <f>допродажи!E27</f>
        <v>72.994707540037112</v>
      </c>
      <c r="I27" s="18">
        <f>'средний чек'!E27</f>
        <v>94.485960107163947</v>
      </c>
      <c r="J27" s="71">
        <f>'ср. кол-во позиций в чеке'!E27</f>
        <v>69.116666666666674</v>
      </c>
      <c r="K27" s="33">
        <f>трафик!E27</f>
        <v>98.867025089605733</v>
      </c>
      <c r="L27" s="26">
        <f t="shared" si="0"/>
        <v>544.33232348510603</v>
      </c>
      <c r="M27" s="193">
        <f t="shared" si="4"/>
        <v>87</v>
      </c>
      <c r="N27" s="18">
        <f>'чек-лист'!E27</f>
        <v>96.85</v>
      </c>
      <c r="O27" s="213">
        <f>ТП!C27</f>
        <v>60</v>
      </c>
      <c r="P27" s="71">
        <f>'распорядок дня'!E27</f>
        <v>100</v>
      </c>
      <c r="Q27" s="167">
        <f>'время открытия'!E27</f>
        <v>100</v>
      </c>
      <c r="R27" s="167">
        <f>'время закрытия'!E27</f>
        <v>100</v>
      </c>
      <c r="S27" s="167">
        <f>сан.дни!E27</f>
        <v>100</v>
      </c>
      <c r="T27" s="167">
        <f>фотоотчеты!E27</f>
        <v>100</v>
      </c>
      <c r="U27" s="299">
        <f>инкассация!D27</f>
        <v>100</v>
      </c>
      <c r="V27" s="7">
        <f>'кол-во по штату'!E27</f>
        <v>80</v>
      </c>
      <c r="W27" s="71">
        <f>'кол-во по штату'!F27</f>
        <v>-1</v>
      </c>
      <c r="X27" s="167">
        <f>ценники!E27</f>
        <v>100</v>
      </c>
      <c r="Y27" s="167">
        <f>просрок!E27</f>
        <v>100</v>
      </c>
      <c r="Z27" s="301">
        <f>'медицинские книжки'!C27</f>
        <v>100</v>
      </c>
      <c r="AA27" s="77">
        <f>'% выкладки'!C27</f>
        <v>100</v>
      </c>
      <c r="AB27" s="2">
        <f>'товарные и кассовые отчеты'!E27</f>
        <v>100</v>
      </c>
      <c r="AC27" s="300">
        <f>'Z-отчеты'!E27</f>
        <v>100</v>
      </c>
      <c r="AD27" s="71">
        <f>Очередь!F27</f>
        <v>100</v>
      </c>
      <c r="AE27" s="7">
        <f>'Главная касса'!C27</f>
        <v>100</v>
      </c>
      <c r="AF27" s="277">
        <f>'минусовые остатки'!D27</f>
        <v>100</v>
      </c>
      <c r="AG27" s="26">
        <f t="shared" si="1"/>
        <v>1736.85</v>
      </c>
      <c r="AH27" s="193">
        <f t="shared" si="5"/>
        <v>36</v>
      </c>
      <c r="AI27" s="86">
        <f>ревизии!E27</f>
        <v>82</v>
      </c>
      <c r="AJ27" s="41">
        <f>ревизии!F27</f>
        <v>-8380.42</v>
      </c>
      <c r="AK27" s="285">
        <f>ревизии!H27</f>
        <v>0</v>
      </c>
      <c r="AL27" s="167">
        <f>локалки!E27</f>
        <v>100</v>
      </c>
      <c r="AM27" s="167">
        <f>'подснятия сигареты'!E27</f>
        <v>100</v>
      </c>
      <c r="AN27" s="1">
        <f>IF('предоставление скидок'!C27=0,100,0)</f>
        <v>100</v>
      </c>
      <c r="AO27" s="29">
        <f>IF('предоставление скидок'!D27=0,100,0)</f>
        <v>100</v>
      </c>
      <c r="AP27" s="26">
        <f t="shared" si="2"/>
        <v>482</v>
      </c>
      <c r="AQ27" s="62">
        <f t="shared" si="6"/>
        <v>93</v>
      </c>
      <c r="AR27" s="98">
        <f t="shared" si="3"/>
        <v>2763.1823234851058</v>
      </c>
      <c r="AS27" s="193">
        <f t="shared" si="7"/>
        <v>50</v>
      </c>
    </row>
    <row r="28" spans="1:45">
      <c r="A28" s="1">
        <v>27</v>
      </c>
      <c r="B28" s="1" t="s">
        <v>622</v>
      </c>
      <c r="C28" s="1" t="s">
        <v>112</v>
      </c>
      <c r="D28" s="1" t="s">
        <v>28</v>
      </c>
      <c r="E28" s="117" t="s">
        <v>108</v>
      </c>
      <c r="F28" s="7">
        <f>'план на месяц'!E28</f>
        <v>96.526503791069928</v>
      </c>
      <c r="G28" s="51">
        <f>приоритет!E28</f>
        <v>74.038353658536593</v>
      </c>
      <c r="H28" s="51">
        <f>допродажи!E28</f>
        <v>68.330707704153241</v>
      </c>
      <c r="I28" s="18">
        <f>'средний чек'!E28</f>
        <v>100.23739869262749</v>
      </c>
      <c r="J28" s="71">
        <f>'ср. кол-во позиций в чеке'!E28</f>
        <v>71.63</v>
      </c>
      <c r="K28" s="33">
        <f>трафик!E28</f>
        <v>94.898796180987958</v>
      </c>
      <c r="L28" s="26">
        <f t="shared" si="0"/>
        <v>505.66176002737524</v>
      </c>
      <c r="M28" s="62">
        <f t="shared" si="4"/>
        <v>142</v>
      </c>
      <c r="N28" s="18">
        <f>'чек-лист'!E28</f>
        <v>91.4</v>
      </c>
      <c r="O28" s="213">
        <f>ТП!C28</f>
        <v>53.333333333333336</v>
      </c>
      <c r="P28" s="71">
        <f>'распорядок дня'!E28</f>
        <v>99.462365591397855</v>
      </c>
      <c r="Q28" s="167">
        <f>'время открытия'!E28</f>
        <v>100</v>
      </c>
      <c r="R28" s="167">
        <f>'время закрытия'!E28</f>
        <v>100</v>
      </c>
      <c r="S28" s="167">
        <f>сан.дни!E28</f>
        <v>100</v>
      </c>
      <c r="T28" s="167">
        <f>фотоотчеты!E28</f>
        <v>96.774193548387103</v>
      </c>
      <c r="U28" s="299">
        <f>инкассация!D28</f>
        <v>100</v>
      </c>
      <c r="V28" s="7">
        <f>'кол-во по штату'!E28</f>
        <v>80</v>
      </c>
      <c r="W28" s="71">
        <f>'кол-во по штату'!F28</f>
        <v>-1</v>
      </c>
      <c r="X28" s="167">
        <f>ценники!E28</f>
        <v>100</v>
      </c>
      <c r="Y28" s="167">
        <f>просрок!E28</f>
        <v>100</v>
      </c>
      <c r="Z28" s="301">
        <f>'медицинские книжки'!C28</f>
        <v>100</v>
      </c>
      <c r="AA28" s="77">
        <f>'% выкладки'!C28</f>
        <v>100</v>
      </c>
      <c r="AB28" s="2">
        <f>'товарные и кассовые отчеты'!E28</f>
        <v>100</v>
      </c>
      <c r="AC28" s="300">
        <f>'Z-отчеты'!E28</f>
        <v>100</v>
      </c>
      <c r="AD28" s="71">
        <f>Очередь!F28</f>
        <v>100</v>
      </c>
      <c r="AE28" s="7">
        <f>'Главная касса'!C28</f>
        <v>100</v>
      </c>
      <c r="AF28" s="277">
        <f>'минусовые остатки'!D28</f>
        <v>100</v>
      </c>
      <c r="AG28" s="26">
        <f t="shared" si="1"/>
        <v>1720.9698924731183</v>
      </c>
      <c r="AH28" s="193">
        <f t="shared" si="5"/>
        <v>55</v>
      </c>
      <c r="AI28" s="86">
        <f>ревизии!E28</f>
        <v>0</v>
      </c>
      <c r="AJ28" s="41">
        <f>ревизии!F28</f>
        <v>-40415.599999999999</v>
      </c>
      <c r="AK28" s="285">
        <f>ревизии!H28</f>
        <v>50</v>
      </c>
      <c r="AL28" s="167">
        <f>локалки!E28</f>
        <v>100</v>
      </c>
      <c r="AM28" s="167">
        <f>'подснятия сигареты'!E28</f>
        <v>100</v>
      </c>
      <c r="AN28" s="1">
        <f>IF('предоставление скидок'!C28=0,100,0)</f>
        <v>100</v>
      </c>
      <c r="AO28" s="29">
        <f>IF('предоставление скидок'!D28=0,100,0)</f>
        <v>0</v>
      </c>
      <c r="AP28" s="26">
        <f t="shared" si="2"/>
        <v>350</v>
      </c>
      <c r="AQ28" s="61">
        <f t="shared" si="6"/>
        <v>178</v>
      </c>
      <c r="AR28" s="98">
        <f t="shared" si="3"/>
        <v>2576.6316525004936</v>
      </c>
      <c r="AS28" s="62">
        <f t="shared" si="7"/>
        <v>154</v>
      </c>
    </row>
    <row r="29" spans="1:45">
      <c r="A29" s="1">
        <v>28</v>
      </c>
      <c r="B29" s="1" t="s">
        <v>621</v>
      </c>
      <c r="C29" s="1" t="s">
        <v>112</v>
      </c>
      <c r="D29" s="1" t="s">
        <v>29</v>
      </c>
      <c r="E29" s="117" t="s">
        <v>618</v>
      </c>
      <c r="F29" s="7">
        <f>'план на месяц'!E29</f>
        <v>100.51254434553249</v>
      </c>
      <c r="G29" s="51">
        <f>приоритет!E29</f>
        <v>104.24774390243903</v>
      </c>
      <c r="H29" s="51">
        <f>допродажи!E29</f>
        <v>91.194687569033434</v>
      </c>
      <c r="I29" s="18">
        <f>'средний чек'!E29</f>
        <v>93.11424460229496</v>
      </c>
      <c r="J29" s="71">
        <f>'ср. кол-во позиций в чеке'!E29</f>
        <v>68.993333333333325</v>
      </c>
      <c r="K29" s="33">
        <f>трафик!E29</f>
        <v>106.67917888563051</v>
      </c>
      <c r="L29" s="26">
        <f t="shared" si="0"/>
        <v>564.74173263826378</v>
      </c>
      <c r="M29" s="193">
        <f t="shared" si="4"/>
        <v>61</v>
      </c>
      <c r="N29" s="18">
        <f>'чек-лист'!E29</f>
        <v>92</v>
      </c>
      <c r="O29" s="213">
        <f>ТП!C29</f>
        <v>54.333333333333336</v>
      </c>
      <c r="P29" s="71">
        <f>'распорядок дня'!E29</f>
        <v>98.924731182795682</v>
      </c>
      <c r="Q29" s="167">
        <f>'время открытия'!E29</f>
        <v>100</v>
      </c>
      <c r="R29" s="167">
        <f>'время закрытия'!E29</f>
        <v>100</v>
      </c>
      <c r="S29" s="167">
        <f>сан.дни!E29</f>
        <v>100</v>
      </c>
      <c r="T29" s="167">
        <f>фотоотчеты!E29</f>
        <v>96.774193548387103</v>
      </c>
      <c r="U29" s="299">
        <f>инкассация!D29</f>
        <v>96.774193548387103</v>
      </c>
      <c r="V29" s="7">
        <f>'кол-во по штату'!E29</f>
        <v>100</v>
      </c>
      <c r="W29" s="71">
        <f>'кол-во по штату'!F29</f>
        <v>0</v>
      </c>
      <c r="X29" s="167">
        <f>ценники!E29</f>
        <v>100</v>
      </c>
      <c r="Y29" s="167">
        <f>просрок!E29</f>
        <v>33.333333333333329</v>
      </c>
      <c r="Z29" s="301">
        <f>'медицинские книжки'!C29</f>
        <v>100</v>
      </c>
      <c r="AA29" s="77">
        <f>'% выкладки'!C29</f>
        <v>100</v>
      </c>
      <c r="AB29" s="2">
        <f>'товарные и кассовые отчеты'!E29</f>
        <v>100</v>
      </c>
      <c r="AC29" s="300">
        <f>'Z-отчеты'!E29</f>
        <v>100</v>
      </c>
      <c r="AD29" s="71">
        <f>Очередь!F29</f>
        <v>100</v>
      </c>
      <c r="AE29" s="7">
        <f>'Главная касса'!C29</f>
        <v>100</v>
      </c>
      <c r="AF29" s="277">
        <f>'минусовые остатки'!D29</f>
        <v>100</v>
      </c>
      <c r="AG29" s="26">
        <f t="shared" si="1"/>
        <v>1672.1397849462364</v>
      </c>
      <c r="AH29" s="193">
        <f t="shared" si="5"/>
        <v>113</v>
      </c>
      <c r="AI29" s="86">
        <f>ревизии!E29</f>
        <v>82</v>
      </c>
      <c r="AJ29" s="41">
        <f>ревизии!F29</f>
        <v>-9726.7000000000007</v>
      </c>
      <c r="AK29" s="285">
        <f>ревизии!H29</f>
        <v>0</v>
      </c>
      <c r="AL29" s="167">
        <f>локалки!E29</f>
        <v>100</v>
      </c>
      <c r="AM29" s="167">
        <f>'подснятия сигареты'!E29</f>
        <v>100</v>
      </c>
      <c r="AN29" s="1">
        <f>IF('предоставление скидок'!C29=0,100,0)</f>
        <v>0</v>
      </c>
      <c r="AO29" s="29">
        <f>IF('предоставление скидок'!D29=0,100,0)</f>
        <v>100</v>
      </c>
      <c r="AP29" s="26">
        <f t="shared" si="2"/>
        <v>382</v>
      </c>
      <c r="AQ29" s="61">
        <f t="shared" si="6"/>
        <v>164</v>
      </c>
      <c r="AR29" s="98">
        <f t="shared" si="3"/>
        <v>2618.8815175845002</v>
      </c>
      <c r="AS29" s="62">
        <f t="shared" si="7"/>
        <v>135</v>
      </c>
    </row>
    <row r="30" spans="1:45">
      <c r="A30" s="1">
        <v>29</v>
      </c>
      <c r="B30" s="1" t="s">
        <v>622</v>
      </c>
      <c r="C30" s="1" t="s">
        <v>112</v>
      </c>
      <c r="D30" s="1" t="s">
        <v>30</v>
      </c>
      <c r="E30" s="117" t="s">
        <v>506</v>
      </c>
      <c r="F30" s="7">
        <f>'план на месяц'!E30</f>
        <v>94.266012096774176</v>
      </c>
      <c r="G30" s="51">
        <f>приоритет!E30</f>
        <v>144.1507744107744</v>
      </c>
      <c r="H30" s="51">
        <f>допродажи!E30</f>
        <v>45.125378081788881</v>
      </c>
      <c r="I30" s="18">
        <f>'средний чек'!E30</f>
        <v>88.247064152652726</v>
      </c>
      <c r="J30" s="71">
        <f>'ср. кол-во позиций в чеке'!E30</f>
        <v>68.566666666666663</v>
      </c>
      <c r="K30" s="33">
        <f>трафик!E30</f>
        <v>105.29213036565979</v>
      </c>
      <c r="L30" s="26">
        <f t="shared" si="0"/>
        <v>545.64802577431669</v>
      </c>
      <c r="M30" s="193">
        <f t="shared" si="4"/>
        <v>84</v>
      </c>
      <c r="N30" s="18">
        <f>'чек-лист'!E30</f>
        <v>88.85</v>
      </c>
      <c r="O30" s="213">
        <f>ТП!C30</f>
        <v>79</v>
      </c>
      <c r="P30" s="71">
        <f>'распорядок дня'!E30</f>
        <v>98.924731182795682</v>
      </c>
      <c r="Q30" s="167">
        <f>'время открытия'!E30</f>
        <v>100</v>
      </c>
      <c r="R30" s="167">
        <f>'время закрытия'!E30</f>
        <v>100</v>
      </c>
      <c r="S30" s="167">
        <f>сан.дни!E30</f>
        <v>100</v>
      </c>
      <c r="T30" s="167">
        <f>фотоотчеты!E30</f>
        <v>100</v>
      </c>
      <c r="U30" s="299">
        <f>инкассация!D30</f>
        <v>93.548387096774192</v>
      </c>
      <c r="V30" s="7">
        <f>'кол-во по штату'!E30</f>
        <v>100</v>
      </c>
      <c r="W30" s="71">
        <f>'кол-во по штату'!F30</f>
        <v>0</v>
      </c>
      <c r="X30" s="167">
        <f>ценники!E30</f>
        <v>100</v>
      </c>
      <c r="Y30" s="167">
        <f>просрок!E30</f>
        <v>66.666666666666657</v>
      </c>
      <c r="Z30" s="301">
        <f>'медицинские книжки'!C30</f>
        <v>100</v>
      </c>
      <c r="AA30" s="77">
        <f>'% выкладки'!C30</f>
        <v>100</v>
      </c>
      <c r="AB30" s="2">
        <f>'товарные и кассовые отчеты'!E30</f>
        <v>100</v>
      </c>
      <c r="AC30" s="300">
        <f>'Z-отчеты'!E30</f>
        <v>100</v>
      </c>
      <c r="AD30" s="71">
        <f>Очередь!F30</f>
        <v>100</v>
      </c>
      <c r="AE30" s="7">
        <f>'Главная касса'!C30</f>
        <v>100</v>
      </c>
      <c r="AF30" s="277">
        <f>'минусовые остатки'!D30</f>
        <v>100</v>
      </c>
      <c r="AG30" s="26">
        <f t="shared" si="1"/>
        <v>1726.9897849462363</v>
      </c>
      <c r="AH30" s="193">
        <f t="shared" si="5"/>
        <v>43</v>
      </c>
      <c r="AI30" s="86">
        <f>ревизии!E30</f>
        <v>0</v>
      </c>
      <c r="AJ30" s="41">
        <f>ревизии!F30</f>
        <v>-45900.46</v>
      </c>
      <c r="AK30" s="285">
        <f>ревизии!H30</f>
        <v>50</v>
      </c>
      <c r="AL30" s="167">
        <f>локалки!E30</f>
        <v>100</v>
      </c>
      <c r="AM30" s="167">
        <f>'подснятия сигареты'!E30</f>
        <v>100</v>
      </c>
      <c r="AN30" s="1">
        <f>IF('предоставление скидок'!C30=0,100,0)</f>
        <v>100</v>
      </c>
      <c r="AO30" s="29">
        <f>IF('предоставление скидок'!D30=0,100,0)</f>
        <v>100</v>
      </c>
      <c r="AP30" s="26">
        <f t="shared" si="2"/>
        <v>450</v>
      </c>
      <c r="AQ30" s="61">
        <f t="shared" si="6"/>
        <v>112</v>
      </c>
      <c r="AR30" s="98">
        <f t="shared" si="3"/>
        <v>2722.6378107205528</v>
      </c>
      <c r="AS30" s="193">
        <f t="shared" si="7"/>
        <v>76</v>
      </c>
    </row>
    <row r="31" spans="1:45">
      <c r="A31" s="1">
        <v>30</v>
      </c>
      <c r="B31" s="1" t="s">
        <v>621</v>
      </c>
      <c r="C31" s="1" t="s">
        <v>112</v>
      </c>
      <c r="D31" s="2" t="s">
        <v>31</v>
      </c>
      <c r="E31" s="117" t="s">
        <v>618</v>
      </c>
      <c r="F31" s="7">
        <f>'план на месяц'!E31</f>
        <v>121.79702062643238</v>
      </c>
      <c r="G31" s="51">
        <f>приоритет!E31</f>
        <v>107.58690972222223</v>
      </c>
      <c r="H31" s="51">
        <f>допродажи!E31</f>
        <v>59.680903831903066</v>
      </c>
      <c r="I31" s="18">
        <f>'средний чек'!E31</f>
        <v>92.86697229670753</v>
      </c>
      <c r="J31" s="71">
        <f>'ср. кол-во позиций в чеке'!E31</f>
        <v>63.626666666666665</v>
      </c>
      <c r="K31" s="33">
        <f>трафик!E31</f>
        <v>129.56841509433963</v>
      </c>
      <c r="L31" s="26">
        <f t="shared" si="0"/>
        <v>575.12688823827148</v>
      </c>
      <c r="M31" s="193">
        <f t="shared" si="4"/>
        <v>49</v>
      </c>
      <c r="N31" s="18">
        <f>'чек-лист'!E31</f>
        <v>88</v>
      </c>
      <c r="O31" s="213">
        <f>ТП!C31</f>
        <v>44.666666666666664</v>
      </c>
      <c r="P31" s="71">
        <f>'распорядок дня'!E31</f>
        <v>98.850574712643677</v>
      </c>
      <c r="Q31" s="167">
        <f>'время открытия'!E31</f>
        <v>100</v>
      </c>
      <c r="R31" s="167">
        <f>'время закрытия'!E31</f>
        <v>100</v>
      </c>
      <c r="S31" s="167">
        <f>сан.дни!E31</f>
        <v>100</v>
      </c>
      <c r="T31" s="167">
        <f>фотоотчеты!E31</f>
        <v>96.551724137931032</v>
      </c>
      <c r="U31" s="299">
        <f>инкассация!D31</f>
        <v>96.551724137931032</v>
      </c>
      <c r="V31" s="7">
        <f>'кол-во по штату'!E31</f>
        <v>20</v>
      </c>
      <c r="W31" s="71">
        <f>'кол-во по штату'!F31</f>
        <v>-4</v>
      </c>
      <c r="X31" s="167">
        <f>ценники!E31</f>
        <v>66.666666666666657</v>
      </c>
      <c r="Y31" s="167">
        <f>просрок!E31</f>
        <v>100</v>
      </c>
      <c r="Z31" s="301">
        <f>'медицинские книжки'!C31</f>
        <v>100</v>
      </c>
      <c r="AA31" s="77">
        <f>'% выкладки'!C31</f>
        <v>100</v>
      </c>
      <c r="AB31" s="2">
        <f>'товарные и кассовые отчеты'!E31</f>
        <v>40</v>
      </c>
      <c r="AC31" s="300">
        <f>'Z-отчеты'!E31</f>
        <v>100</v>
      </c>
      <c r="AD31" s="71">
        <f>Очередь!F31</f>
        <v>100</v>
      </c>
      <c r="AE31" s="7">
        <f>'Главная касса'!C31</f>
        <v>100</v>
      </c>
      <c r="AF31" s="277">
        <f>'минусовые остатки'!D31</f>
        <v>100</v>
      </c>
      <c r="AG31" s="26">
        <f t="shared" si="1"/>
        <v>1551.2873563218391</v>
      </c>
      <c r="AH31" s="62">
        <f t="shared" si="5"/>
        <v>176</v>
      </c>
      <c r="AI31" s="86">
        <f>ревизии!E31</f>
        <v>5</v>
      </c>
      <c r="AJ31" s="41">
        <f>ревизии!F31</f>
        <v>-54043.54</v>
      </c>
      <c r="AK31" s="285">
        <f>ревизии!H31</f>
        <v>50</v>
      </c>
      <c r="AL31" s="167">
        <f>локалки!E31</f>
        <v>100</v>
      </c>
      <c r="AM31" s="167">
        <f>'подснятия сигареты'!E31</f>
        <v>100</v>
      </c>
      <c r="AN31" s="1">
        <f>IF('предоставление скидок'!C31=0,100,0)</f>
        <v>0</v>
      </c>
      <c r="AO31" s="29">
        <f>IF('предоставление скидок'!D31=0,100,0)</f>
        <v>100</v>
      </c>
      <c r="AP31" s="26">
        <f t="shared" si="2"/>
        <v>355</v>
      </c>
      <c r="AQ31" s="61">
        <f t="shared" si="6"/>
        <v>177</v>
      </c>
      <c r="AR31" s="98">
        <f t="shared" si="3"/>
        <v>2481.4142445601105</v>
      </c>
      <c r="AS31" s="62">
        <f t="shared" si="7"/>
        <v>176</v>
      </c>
    </row>
    <row r="32" spans="1:45">
      <c r="A32" s="1">
        <v>31</v>
      </c>
      <c r="B32" s="1" t="s">
        <v>622</v>
      </c>
      <c r="C32" s="1" t="s">
        <v>112</v>
      </c>
      <c r="D32" s="2" t="s">
        <v>32</v>
      </c>
      <c r="E32" s="117" t="s">
        <v>682</v>
      </c>
      <c r="F32" s="7">
        <f>'план на месяц'!E32</f>
        <v>93.164104140127364</v>
      </c>
      <c r="G32" s="51">
        <f>приоритет!E32</f>
        <v>96.361350364963499</v>
      </c>
      <c r="H32" s="51">
        <f>допродажи!E32</f>
        <v>74.397521033887514</v>
      </c>
      <c r="I32" s="18">
        <f>'средний чек'!E32</f>
        <v>95.129714287572497</v>
      </c>
      <c r="J32" s="71">
        <f>'ср. кол-во позиций в чеке'!E32</f>
        <v>77.243333333333325</v>
      </c>
      <c r="K32" s="33">
        <f>трафик!E32</f>
        <v>96.823677581863976</v>
      </c>
      <c r="L32" s="26">
        <f t="shared" si="0"/>
        <v>533.11970074174815</v>
      </c>
      <c r="M32" s="62">
        <f t="shared" si="4"/>
        <v>102</v>
      </c>
      <c r="N32" s="18">
        <f>'чек-лист'!E32</f>
        <v>98.15</v>
      </c>
      <c r="O32" s="213">
        <f>ТП!C32</f>
        <v>61.333333333333336</v>
      </c>
      <c r="P32" s="71">
        <f>'распорядок дня'!E32</f>
        <v>99.462365591397855</v>
      </c>
      <c r="Q32" s="167">
        <f>'время открытия'!E32</f>
        <v>100</v>
      </c>
      <c r="R32" s="167">
        <f>'время закрытия'!E32</f>
        <v>100</v>
      </c>
      <c r="S32" s="167">
        <f>сан.дни!E32</f>
        <v>100</v>
      </c>
      <c r="T32" s="167">
        <f>фотоотчеты!E32</f>
        <v>100</v>
      </c>
      <c r="U32" s="299">
        <f>инкассация!D32</f>
        <v>96.774193548387103</v>
      </c>
      <c r="V32" s="7">
        <f>'кол-во по штату'!E32</f>
        <v>100</v>
      </c>
      <c r="W32" s="71">
        <f>'кол-во по штату'!F32</f>
        <v>0</v>
      </c>
      <c r="X32" s="167">
        <f>ценники!E32</f>
        <v>66.666666666666657</v>
      </c>
      <c r="Y32" s="167">
        <f>просрок!E32</f>
        <v>100</v>
      </c>
      <c r="Z32" s="301">
        <f>'медицинские книжки'!C32</f>
        <v>100</v>
      </c>
      <c r="AA32" s="77">
        <f>'% выкладки'!C32</f>
        <v>100</v>
      </c>
      <c r="AB32" s="2">
        <f>'товарные и кассовые отчеты'!E32</f>
        <v>100</v>
      </c>
      <c r="AC32" s="300">
        <f>'Z-отчеты'!E32</f>
        <v>100</v>
      </c>
      <c r="AD32" s="71">
        <f>Очередь!F32</f>
        <v>100</v>
      </c>
      <c r="AE32" s="7">
        <f>'Главная касса'!C32</f>
        <v>100</v>
      </c>
      <c r="AF32" s="277">
        <f>'минусовые остатки'!D32</f>
        <v>100</v>
      </c>
      <c r="AG32" s="26">
        <f t="shared" si="1"/>
        <v>1722.3865591397848</v>
      </c>
      <c r="AH32" s="193">
        <f t="shared" si="5"/>
        <v>52</v>
      </c>
      <c r="AI32" s="86">
        <f>ревизии!E32</f>
        <v>90</v>
      </c>
      <c r="AJ32" s="41">
        <f>ревизии!F32</f>
        <v>-4897.18</v>
      </c>
      <c r="AK32" s="285">
        <f>ревизии!H32</f>
        <v>0</v>
      </c>
      <c r="AL32" s="167">
        <f>локалки!E32</f>
        <v>100</v>
      </c>
      <c r="AM32" s="167">
        <f>'подснятия сигареты'!E32</f>
        <v>100</v>
      </c>
      <c r="AN32" s="1">
        <f>IF('предоставление скидок'!C32=0,100,0)</f>
        <v>100</v>
      </c>
      <c r="AO32" s="29">
        <f>IF('предоставление скидок'!D32=0,100,0)</f>
        <v>100</v>
      </c>
      <c r="AP32" s="26">
        <f t="shared" si="2"/>
        <v>490</v>
      </c>
      <c r="AQ32" s="62">
        <f t="shared" si="6"/>
        <v>83</v>
      </c>
      <c r="AR32" s="98">
        <f t="shared" si="3"/>
        <v>2745.506259881533</v>
      </c>
      <c r="AS32" s="193">
        <f t="shared" si="7"/>
        <v>67</v>
      </c>
    </row>
    <row r="33" spans="1:45">
      <c r="A33" s="1">
        <v>32</v>
      </c>
      <c r="B33" s="1" t="s">
        <v>621</v>
      </c>
      <c r="C33" s="1" t="s">
        <v>112</v>
      </c>
      <c r="D33" s="2" t="s">
        <v>33</v>
      </c>
      <c r="E33" s="117" t="s">
        <v>680</v>
      </c>
      <c r="F33" s="7">
        <f>'план на месяц'!E33</f>
        <v>101.04776326874475</v>
      </c>
      <c r="G33" s="51">
        <f>приоритет!E33</f>
        <v>55.398655913978487</v>
      </c>
      <c r="H33" s="51">
        <f>допродажи!E33</f>
        <v>52.68464170343875</v>
      </c>
      <c r="I33" s="18">
        <f>'средний чек'!E33</f>
        <v>95.980870835125472</v>
      </c>
      <c r="J33" s="71">
        <f>'ср. кол-во позиций в чеке'!E33</f>
        <v>89.356666666666655</v>
      </c>
      <c r="K33" s="33">
        <f>трафик!E33</f>
        <v>103.74948111249482</v>
      </c>
      <c r="L33" s="26">
        <f t="shared" si="0"/>
        <v>498.21807950044894</v>
      </c>
      <c r="M33" s="62">
        <f t="shared" si="4"/>
        <v>150</v>
      </c>
      <c r="N33" s="18">
        <f>'чек-лист'!E33</f>
        <v>92.65</v>
      </c>
      <c r="O33" s="213">
        <f>ТП!C33</f>
        <v>61</v>
      </c>
      <c r="P33" s="71">
        <f>'распорядок дня'!E33</f>
        <v>99.462365591397855</v>
      </c>
      <c r="Q33" s="167">
        <f>'время открытия'!E33</f>
        <v>100</v>
      </c>
      <c r="R33" s="167">
        <f>'время закрытия'!E33</f>
        <v>100</v>
      </c>
      <c r="S33" s="167">
        <f>сан.дни!E33</f>
        <v>100</v>
      </c>
      <c r="T33" s="167">
        <f>фотоотчеты!E33</f>
        <v>100</v>
      </c>
      <c r="U33" s="299">
        <f>инкассация!D33</f>
        <v>96.774193548387103</v>
      </c>
      <c r="V33" s="7">
        <f>'кол-во по штату'!E33</f>
        <v>100</v>
      </c>
      <c r="W33" s="71">
        <f>'кол-во по штату'!F33</f>
        <v>0</v>
      </c>
      <c r="X33" s="167">
        <f>ценники!E33</f>
        <v>0</v>
      </c>
      <c r="Y33" s="167">
        <f>просрок!E33</f>
        <v>33.333333333333329</v>
      </c>
      <c r="Z33" s="301">
        <f>'медицинские книжки'!C33</f>
        <v>100</v>
      </c>
      <c r="AA33" s="77">
        <f>'% выкладки'!C33</f>
        <v>100</v>
      </c>
      <c r="AB33" s="2">
        <f>'товарные и кассовые отчеты'!E33</f>
        <v>100</v>
      </c>
      <c r="AC33" s="300">
        <f>'Z-отчеты'!E33</f>
        <v>100</v>
      </c>
      <c r="AD33" s="71">
        <f>Очередь!F33</f>
        <v>100</v>
      </c>
      <c r="AE33" s="7">
        <f>'Главная касса'!C33</f>
        <v>100</v>
      </c>
      <c r="AF33" s="277">
        <f>'минусовые остатки'!D33</f>
        <v>100</v>
      </c>
      <c r="AG33" s="26">
        <f t="shared" si="1"/>
        <v>1583.2198924731183</v>
      </c>
      <c r="AH33" s="62">
        <f t="shared" si="5"/>
        <v>168</v>
      </c>
      <c r="AI33" s="86">
        <f>ревизии!E33</f>
        <v>0</v>
      </c>
      <c r="AJ33" s="41">
        <f>ревизии!F33</f>
        <v>-58361.39</v>
      </c>
      <c r="AK33" s="285">
        <f>ревизии!H33</f>
        <v>50</v>
      </c>
      <c r="AL33" s="167">
        <f>локалки!E33</f>
        <v>100</v>
      </c>
      <c r="AM33" s="167">
        <f>'подснятия сигареты'!E33</f>
        <v>100</v>
      </c>
      <c r="AN33" s="1">
        <f>IF('предоставление скидок'!C33=0,100,0)</f>
        <v>0</v>
      </c>
      <c r="AO33" s="29">
        <f>IF('предоставление скидок'!D33=0,100,0)</f>
        <v>100</v>
      </c>
      <c r="AP33" s="26">
        <f t="shared" si="2"/>
        <v>350</v>
      </c>
      <c r="AQ33" s="61">
        <f t="shared" si="6"/>
        <v>178</v>
      </c>
      <c r="AR33" s="98">
        <f t="shared" si="3"/>
        <v>2431.4379719735671</v>
      </c>
      <c r="AS33" s="62">
        <f t="shared" si="7"/>
        <v>186</v>
      </c>
    </row>
    <row r="34" spans="1:45">
      <c r="A34" s="1">
        <v>33</v>
      </c>
      <c r="B34" s="1" t="s">
        <v>621</v>
      </c>
      <c r="C34" s="1" t="s">
        <v>112</v>
      </c>
      <c r="D34" s="2" t="s">
        <v>34</v>
      </c>
      <c r="E34" s="117" t="s">
        <v>680</v>
      </c>
      <c r="F34" s="7">
        <f>'план на месяц'!E34</f>
        <v>95.891691562143691</v>
      </c>
      <c r="G34" s="51">
        <f>приоритет!E34</f>
        <v>81.273322259136222</v>
      </c>
      <c r="H34" s="51">
        <f>допродажи!E34</f>
        <v>66.515319293183026</v>
      </c>
      <c r="I34" s="18">
        <f>'средний чек'!E34</f>
        <v>95.262545990448501</v>
      </c>
      <c r="J34" s="71">
        <f>'ср. кол-во позиций в чеке'!E34</f>
        <v>81.466666666666669</v>
      </c>
      <c r="K34" s="33">
        <f>трафик!E34</f>
        <v>99.637923250564327</v>
      </c>
      <c r="L34" s="26">
        <f t="shared" ref="L34:L64" si="8">SUM(F34:K34)</f>
        <v>520.04746902214242</v>
      </c>
      <c r="M34" s="62">
        <f t="shared" si="4"/>
        <v>124</v>
      </c>
      <c r="N34" s="18">
        <f>'чек-лист'!E34</f>
        <v>97.15</v>
      </c>
      <c r="O34" s="213">
        <f>ТП!C34</f>
        <v>69.666666666666671</v>
      </c>
      <c r="P34" s="71">
        <f>'распорядок дня'!E34</f>
        <v>100</v>
      </c>
      <c r="Q34" s="167">
        <f>'время открытия'!E34</f>
        <v>100</v>
      </c>
      <c r="R34" s="167">
        <f>'время закрытия'!E34</f>
        <v>100</v>
      </c>
      <c r="S34" s="167">
        <f>сан.дни!E34</f>
        <v>100</v>
      </c>
      <c r="T34" s="167">
        <f>фотоотчеты!E34</f>
        <v>100</v>
      </c>
      <c r="U34" s="299">
        <f>инкассация!D34</f>
        <v>100</v>
      </c>
      <c r="V34" s="7">
        <f>'кол-во по штату'!E34</f>
        <v>100</v>
      </c>
      <c r="W34" s="71">
        <f>'кол-во по штату'!F34</f>
        <v>0</v>
      </c>
      <c r="X34" s="167">
        <f>ценники!E34</f>
        <v>100</v>
      </c>
      <c r="Y34" s="167">
        <f>просрок!E34</f>
        <v>66.666666666666657</v>
      </c>
      <c r="Z34" s="301">
        <f>'медицинские книжки'!C34</f>
        <v>100</v>
      </c>
      <c r="AA34" s="77">
        <f>'% выкладки'!C34</f>
        <v>100</v>
      </c>
      <c r="AB34" s="2">
        <f>'товарные и кассовые отчеты'!E34</f>
        <v>100</v>
      </c>
      <c r="AC34" s="300">
        <f>'Z-отчеты'!E34</f>
        <v>100</v>
      </c>
      <c r="AD34" s="71">
        <f>Очередь!F34</f>
        <v>100</v>
      </c>
      <c r="AE34" s="7">
        <f>'Главная касса'!C34</f>
        <v>100</v>
      </c>
      <c r="AF34" s="277">
        <f>'минусовые остатки'!D34</f>
        <v>100</v>
      </c>
      <c r="AG34" s="26">
        <f t="shared" ref="AG34:AG64" si="9">SUM(X34:AF34)+SUM(N34:V34)</f>
        <v>1733.4833333333331</v>
      </c>
      <c r="AH34" s="193">
        <f t="shared" si="5"/>
        <v>38</v>
      </c>
      <c r="AI34" s="86">
        <f>ревизии!E34</f>
        <v>91</v>
      </c>
      <c r="AJ34" s="41">
        <f>ревизии!F34</f>
        <v>-5146.3100000000004</v>
      </c>
      <c r="AK34" s="285">
        <f>ревизии!H34</f>
        <v>0</v>
      </c>
      <c r="AL34" s="167">
        <f>локалки!E34</f>
        <v>100</v>
      </c>
      <c r="AM34" s="167">
        <f>'подснятия сигареты'!E34</f>
        <v>100</v>
      </c>
      <c r="AN34" s="1">
        <f>IF('предоставление скидок'!C34=0,100,0)</f>
        <v>100</v>
      </c>
      <c r="AO34" s="29">
        <f>IF('предоставление скидок'!D34=0,100,0)</f>
        <v>100</v>
      </c>
      <c r="AP34" s="26">
        <f t="shared" ref="AP34:AP64" si="10">SUM(AK34:AO34)+AI34</f>
        <v>491</v>
      </c>
      <c r="AQ34" s="62">
        <f t="shared" si="6"/>
        <v>80</v>
      </c>
      <c r="AR34" s="98">
        <f t="shared" ref="AR34:AR64" si="11">AP34+AG34+L34</f>
        <v>2744.5308023554753</v>
      </c>
      <c r="AS34" s="193">
        <f t="shared" si="7"/>
        <v>68</v>
      </c>
    </row>
    <row r="35" spans="1:45">
      <c r="A35" s="1">
        <v>34</v>
      </c>
      <c r="B35" s="1" t="s">
        <v>622</v>
      </c>
      <c r="C35" s="1" t="s">
        <v>112</v>
      </c>
      <c r="D35" s="2" t="s">
        <v>35</v>
      </c>
      <c r="E35" s="117" t="s">
        <v>683</v>
      </c>
      <c r="F35" s="7">
        <f>'план на месяц'!E35</f>
        <v>95.510727337871742</v>
      </c>
      <c r="G35" s="51">
        <f>приоритет!E35</f>
        <v>76.926210131332084</v>
      </c>
      <c r="H35" s="51">
        <f>допродажи!E35</f>
        <v>58.211195875860064</v>
      </c>
      <c r="I35" s="18">
        <f>'средний чек'!E35</f>
        <v>88.55187020962147</v>
      </c>
      <c r="J35" s="71">
        <f>'ср. кол-во позиций в чеке'!E35</f>
        <v>72.24666666666667</v>
      </c>
      <c r="K35" s="33">
        <f>трафик!E35</f>
        <v>106.48500176865936</v>
      </c>
      <c r="L35" s="26">
        <f t="shared" si="8"/>
        <v>497.93167199001135</v>
      </c>
      <c r="M35" s="62">
        <f t="shared" si="4"/>
        <v>152</v>
      </c>
      <c r="N35" s="18">
        <f>'чек-лист'!E35</f>
        <v>96.5</v>
      </c>
      <c r="O35" s="213">
        <f>ТП!C35</f>
        <v>25.666666666666668</v>
      </c>
      <c r="P35" s="71">
        <f>'распорядок дня'!E35</f>
        <v>99.462365591397855</v>
      </c>
      <c r="Q35" s="167">
        <f>'время открытия'!E35</f>
        <v>100</v>
      </c>
      <c r="R35" s="167">
        <f>'время закрытия'!E35</f>
        <v>100</v>
      </c>
      <c r="S35" s="167">
        <f>сан.дни!E35</f>
        <v>100</v>
      </c>
      <c r="T35" s="167">
        <f>фотоотчеты!E35</f>
        <v>96.774193548387103</v>
      </c>
      <c r="U35" s="299">
        <f>инкассация!D35</f>
        <v>100</v>
      </c>
      <c r="V35" s="7">
        <f>'кол-во по штату'!E35</f>
        <v>100</v>
      </c>
      <c r="W35" s="71">
        <f>'кол-во по штату'!F35</f>
        <v>0</v>
      </c>
      <c r="X35" s="167">
        <f>ценники!E35</f>
        <v>100</v>
      </c>
      <c r="Y35" s="167">
        <f>просрок!E35</f>
        <v>66.666666666666657</v>
      </c>
      <c r="Z35" s="301">
        <f>'медицинские книжки'!C35</f>
        <v>100</v>
      </c>
      <c r="AA35" s="77">
        <f>'% выкладки'!C35</f>
        <v>100</v>
      </c>
      <c r="AB35" s="2">
        <f>'товарные и кассовые отчеты'!E35</f>
        <v>100</v>
      </c>
      <c r="AC35" s="300">
        <f>'Z-отчеты'!E35</f>
        <v>100</v>
      </c>
      <c r="AD35" s="71">
        <f>Очередь!F35</f>
        <v>100</v>
      </c>
      <c r="AE35" s="7">
        <f>'Главная касса'!C35</f>
        <v>100</v>
      </c>
      <c r="AF35" s="277">
        <f>'минусовые остатки'!D35</f>
        <v>100</v>
      </c>
      <c r="AG35" s="26">
        <f t="shared" si="9"/>
        <v>1685.0698924731182</v>
      </c>
      <c r="AH35" s="193">
        <f t="shared" si="5"/>
        <v>93</v>
      </c>
      <c r="AI35" s="86">
        <f>ревизии!E35</f>
        <v>94</v>
      </c>
      <c r="AJ35" s="41">
        <f>ревизии!F35</f>
        <v>-1054.8900000000001</v>
      </c>
      <c r="AK35" s="285">
        <f>ревизии!H35</f>
        <v>0</v>
      </c>
      <c r="AL35" s="167">
        <f>локалки!E35</f>
        <v>100</v>
      </c>
      <c r="AM35" s="167">
        <f>'подснятия сигареты'!E35</f>
        <v>100</v>
      </c>
      <c r="AN35" s="1">
        <f>IF('предоставление скидок'!C35=0,100,0)</f>
        <v>100</v>
      </c>
      <c r="AO35" s="29">
        <f>IF('предоставление скидок'!D35=0,100,0)</f>
        <v>100</v>
      </c>
      <c r="AP35" s="26">
        <f t="shared" si="10"/>
        <v>494</v>
      </c>
      <c r="AQ35" s="62">
        <f t="shared" si="6"/>
        <v>73</v>
      </c>
      <c r="AR35" s="98">
        <f t="shared" si="11"/>
        <v>2677.0015644631294</v>
      </c>
      <c r="AS35" s="62">
        <f t="shared" si="7"/>
        <v>109</v>
      </c>
    </row>
    <row r="36" spans="1:45">
      <c r="A36" s="1">
        <v>35</v>
      </c>
      <c r="B36" s="1" t="s">
        <v>621</v>
      </c>
      <c r="C36" s="1" t="s">
        <v>112</v>
      </c>
      <c r="D36" s="2" t="s">
        <v>36</v>
      </c>
      <c r="E36" s="117" t="s">
        <v>680</v>
      </c>
      <c r="F36" s="7">
        <f>'план на месяц'!E36</f>
        <v>97.622033172819684</v>
      </c>
      <c r="G36" s="51">
        <f>приоритет!E36</f>
        <v>57.39440766550522</v>
      </c>
      <c r="H36" s="51">
        <f>допродажи!E36</f>
        <v>45.883842407382687</v>
      </c>
      <c r="I36" s="18">
        <f>'средний чек'!E36</f>
        <v>93.657595837613115</v>
      </c>
      <c r="J36" s="71">
        <f>'ср. кол-во позиций в чеке'!E36</f>
        <v>80.556666666666672</v>
      </c>
      <c r="K36" s="33">
        <f>трафик!E36</f>
        <v>102.26314960629921</v>
      </c>
      <c r="L36" s="26">
        <f t="shared" si="8"/>
        <v>477.37769535628661</v>
      </c>
      <c r="M36" s="61">
        <f t="shared" si="4"/>
        <v>163</v>
      </c>
      <c r="N36" s="18">
        <f>'чек-лист'!E36</f>
        <v>97.5</v>
      </c>
      <c r="O36" s="213">
        <f>ТП!C36</f>
        <v>51.333333333333336</v>
      </c>
      <c r="P36" s="71">
        <f>'распорядок дня'!E36</f>
        <v>99.462365591397855</v>
      </c>
      <c r="Q36" s="167">
        <f>'время открытия'!E36</f>
        <v>100</v>
      </c>
      <c r="R36" s="167">
        <f>'время закрытия'!E36</f>
        <v>100</v>
      </c>
      <c r="S36" s="167">
        <f>сан.дни!E36</f>
        <v>100</v>
      </c>
      <c r="T36" s="167">
        <f>фотоотчеты!E36</f>
        <v>96.774193548387103</v>
      </c>
      <c r="U36" s="299">
        <f>инкассация!D36</f>
        <v>100</v>
      </c>
      <c r="V36" s="7">
        <f>'кол-во по штату'!E36</f>
        <v>80</v>
      </c>
      <c r="W36" s="71">
        <f>'кол-во по штату'!F36</f>
        <v>-1</v>
      </c>
      <c r="X36" s="167">
        <f>ценники!E36</f>
        <v>100</v>
      </c>
      <c r="Y36" s="167">
        <f>просрок!E36</f>
        <v>0</v>
      </c>
      <c r="Z36" s="301">
        <f>'медицинские книжки'!C36</f>
        <v>100</v>
      </c>
      <c r="AA36" s="77">
        <f>'% выкладки'!C36</f>
        <v>100</v>
      </c>
      <c r="AB36" s="2">
        <f>'товарные и кассовые отчеты'!E36</f>
        <v>90</v>
      </c>
      <c r="AC36" s="300">
        <f>'Z-отчеты'!E36</f>
        <v>100</v>
      </c>
      <c r="AD36" s="71">
        <f>Очередь!F36</f>
        <v>100</v>
      </c>
      <c r="AE36" s="7">
        <f>'Главная касса'!C36</f>
        <v>100</v>
      </c>
      <c r="AF36" s="277">
        <f>'минусовые остатки'!D36</f>
        <v>100</v>
      </c>
      <c r="AG36" s="26">
        <f t="shared" si="9"/>
        <v>1615.0698924731182</v>
      </c>
      <c r="AH36" s="62">
        <f t="shared" si="5"/>
        <v>158</v>
      </c>
      <c r="AI36" s="86">
        <f>ревизии!E36</f>
        <v>100</v>
      </c>
      <c r="AJ36" s="41">
        <f>ревизии!F36</f>
        <v>1046.81</v>
      </c>
      <c r="AK36" s="285">
        <f>ревизии!H36</f>
        <v>0</v>
      </c>
      <c r="AL36" s="167">
        <f>локалки!E36</f>
        <v>100</v>
      </c>
      <c r="AM36" s="167">
        <f>'подснятия сигареты'!E36</f>
        <v>100</v>
      </c>
      <c r="AN36" s="1">
        <f>IF('предоставление скидок'!C36=0,100,0)</f>
        <v>100</v>
      </c>
      <c r="AO36" s="29">
        <f>IF('предоставление скидок'!D36=0,100,0)</f>
        <v>100</v>
      </c>
      <c r="AP36" s="26">
        <f t="shared" si="10"/>
        <v>500</v>
      </c>
      <c r="AQ36" s="62">
        <f t="shared" si="6"/>
        <v>52</v>
      </c>
      <c r="AR36" s="98">
        <f t="shared" si="11"/>
        <v>2592.4475878294047</v>
      </c>
      <c r="AS36" s="62">
        <f t="shared" si="7"/>
        <v>145</v>
      </c>
    </row>
    <row r="37" spans="1:45">
      <c r="A37" s="1">
        <v>36</v>
      </c>
      <c r="B37" s="1" t="s">
        <v>622</v>
      </c>
      <c r="C37" s="1" t="s">
        <v>112</v>
      </c>
      <c r="D37" s="2" t="s">
        <v>37</v>
      </c>
      <c r="E37" s="117" t="s">
        <v>682</v>
      </c>
      <c r="F37" s="7">
        <f>'план на месяц'!E37</f>
        <v>87.634273342354518</v>
      </c>
      <c r="G37" s="51">
        <f>приоритет!E37</f>
        <v>43.647682926829269</v>
      </c>
      <c r="H37" s="51">
        <f>допродажи!E37</f>
        <v>55.082410125567392</v>
      </c>
      <c r="I37" s="18">
        <f>'средний чек'!E37</f>
        <v>98.030478551863865</v>
      </c>
      <c r="J37" s="71">
        <f>'ср. кол-во позиций в чеке'!E37</f>
        <v>76.173333333333332</v>
      </c>
      <c r="K37" s="33">
        <f>трафик!E37</f>
        <v>88.348846539618847</v>
      </c>
      <c r="L37" s="26">
        <f t="shared" si="8"/>
        <v>448.91702481956725</v>
      </c>
      <c r="M37" s="61">
        <f t="shared" si="4"/>
        <v>172</v>
      </c>
      <c r="N37" s="18">
        <f>'чек-лист'!E37</f>
        <v>98.35</v>
      </c>
      <c r="O37" s="213">
        <f>ТП!C37</f>
        <v>61.666666666666664</v>
      </c>
      <c r="P37" s="71">
        <f>'распорядок дня'!E37</f>
        <v>100</v>
      </c>
      <c r="Q37" s="167">
        <f>'время открытия'!E37</f>
        <v>100</v>
      </c>
      <c r="R37" s="167">
        <f>'время закрытия'!E37</f>
        <v>100</v>
      </c>
      <c r="S37" s="167">
        <f>сан.дни!E37</f>
        <v>100</v>
      </c>
      <c r="T37" s="167">
        <f>фотоотчеты!E37</f>
        <v>100</v>
      </c>
      <c r="U37" s="299">
        <f>инкассация!D37</f>
        <v>100</v>
      </c>
      <c r="V37" s="7">
        <f>'кол-во по штату'!E37</f>
        <v>80</v>
      </c>
      <c r="W37" s="71">
        <f>'кол-во по штату'!F37</f>
        <v>-1</v>
      </c>
      <c r="X37" s="167">
        <f>ценники!E37</f>
        <v>100</v>
      </c>
      <c r="Y37" s="167">
        <f>просрок!E37</f>
        <v>66.666666666666657</v>
      </c>
      <c r="Z37" s="301">
        <f>'медицинские книжки'!C37</f>
        <v>100</v>
      </c>
      <c r="AA37" s="77">
        <f>'% выкладки'!C37</f>
        <v>100</v>
      </c>
      <c r="AB37" s="2">
        <f>'товарные и кассовые отчеты'!E37</f>
        <v>90</v>
      </c>
      <c r="AC37" s="300">
        <f>'Z-отчеты'!E37</f>
        <v>100</v>
      </c>
      <c r="AD37" s="71">
        <f>Очередь!F37</f>
        <v>100</v>
      </c>
      <c r="AE37" s="7">
        <f>'Главная касса'!C37</f>
        <v>100</v>
      </c>
      <c r="AF37" s="277">
        <f>'минусовые остатки'!D37</f>
        <v>100</v>
      </c>
      <c r="AG37" s="26">
        <f t="shared" si="9"/>
        <v>1696.6833333333334</v>
      </c>
      <c r="AH37" s="193">
        <f t="shared" si="5"/>
        <v>74</v>
      </c>
      <c r="AI37" s="86">
        <f>ревизии!E37</f>
        <v>51</v>
      </c>
      <c r="AJ37" s="41">
        <f>ревизии!F37</f>
        <v>-24001.54</v>
      </c>
      <c r="AK37" s="285">
        <f>ревизии!H37</f>
        <v>50</v>
      </c>
      <c r="AL37" s="167">
        <f>локалки!E37</f>
        <v>100</v>
      </c>
      <c r="AM37" s="167">
        <f>'подснятия сигареты'!E37</f>
        <v>100</v>
      </c>
      <c r="AN37" s="1">
        <f>IF('предоставление скидок'!C37=0,100,0)</f>
        <v>100</v>
      </c>
      <c r="AO37" s="29">
        <f>IF('предоставление скидок'!D37=0,100,0)</f>
        <v>100</v>
      </c>
      <c r="AP37" s="26">
        <f t="shared" si="10"/>
        <v>501</v>
      </c>
      <c r="AQ37" s="62">
        <f t="shared" si="6"/>
        <v>51</v>
      </c>
      <c r="AR37" s="98">
        <f t="shared" si="11"/>
        <v>2646.6003581529008</v>
      </c>
      <c r="AS37" s="62">
        <f t="shared" si="7"/>
        <v>125</v>
      </c>
    </row>
    <row r="38" spans="1:45">
      <c r="A38" s="1">
        <v>37</v>
      </c>
      <c r="B38" s="1" t="s">
        <v>621</v>
      </c>
      <c r="C38" s="1" t="s">
        <v>112</v>
      </c>
      <c r="D38" s="2" t="s">
        <v>38</v>
      </c>
      <c r="E38" s="117" t="s">
        <v>681</v>
      </c>
      <c r="F38" s="7">
        <f>'план на месяц'!E38</f>
        <v>101.47188088921828</v>
      </c>
      <c r="G38" s="51">
        <f>приоритет!E38</f>
        <v>102.77716814159292</v>
      </c>
      <c r="H38" s="51">
        <f>допродажи!E38</f>
        <v>55.689387333754283</v>
      </c>
      <c r="I38" s="18">
        <f>'средний чек'!E38</f>
        <v>91.519940896990065</v>
      </c>
      <c r="J38" s="71">
        <f>'ср. кол-во позиций в чеке'!E38</f>
        <v>71.203333333333333</v>
      </c>
      <c r="K38" s="33">
        <f>трафик!E38</f>
        <v>108.90536149471974</v>
      </c>
      <c r="L38" s="26">
        <f t="shared" si="8"/>
        <v>531.56707208960859</v>
      </c>
      <c r="M38" s="62">
        <f t="shared" si="4"/>
        <v>105</v>
      </c>
      <c r="N38" s="18">
        <f>'чек-лист'!E38</f>
        <v>91.85</v>
      </c>
      <c r="O38" s="213">
        <f>ТП!C38</f>
        <v>41</v>
      </c>
      <c r="P38" s="71">
        <f>'распорядок дня'!E38</f>
        <v>94.827586206896555</v>
      </c>
      <c r="Q38" s="167">
        <f>'время открытия'!E38</f>
        <v>100</v>
      </c>
      <c r="R38" s="167">
        <f>'время закрытия'!E38</f>
        <v>100</v>
      </c>
      <c r="S38" s="167">
        <f>сан.дни!E38</f>
        <v>100</v>
      </c>
      <c r="T38" s="167">
        <f>фотоотчеты!E38</f>
        <v>72.413793103448285</v>
      </c>
      <c r="U38" s="299">
        <f>инкассация!D38</f>
        <v>96.551724137931032</v>
      </c>
      <c r="V38" s="7">
        <f>'кол-во по штату'!E38</f>
        <v>100</v>
      </c>
      <c r="W38" s="71">
        <f>'кол-во по штату'!F38</f>
        <v>0</v>
      </c>
      <c r="X38" s="167">
        <f>ценники!E38</f>
        <v>66.666666666666657</v>
      </c>
      <c r="Y38" s="167">
        <f>просрок!E38</f>
        <v>100</v>
      </c>
      <c r="Z38" s="301">
        <f>'медицинские книжки'!C38</f>
        <v>100</v>
      </c>
      <c r="AA38" s="77">
        <f>'% выкладки'!C38</f>
        <v>100</v>
      </c>
      <c r="AB38" s="2">
        <f>'товарные и кассовые отчеты'!E38</f>
        <v>90</v>
      </c>
      <c r="AC38" s="300">
        <f>'Z-отчеты'!E38</f>
        <v>100</v>
      </c>
      <c r="AD38" s="71">
        <f>Очередь!F38</f>
        <v>100</v>
      </c>
      <c r="AE38" s="7">
        <f>'Главная касса'!C38</f>
        <v>100</v>
      </c>
      <c r="AF38" s="277">
        <f>'минусовые остатки'!D38</f>
        <v>100</v>
      </c>
      <c r="AG38" s="26">
        <f t="shared" si="9"/>
        <v>1653.3097701149425</v>
      </c>
      <c r="AH38" s="193">
        <f t="shared" si="5"/>
        <v>132</v>
      </c>
      <c r="AI38" s="86">
        <f>ревизии!E38</f>
        <v>0</v>
      </c>
      <c r="AJ38" s="41">
        <f>ревизии!F38</f>
        <v>-183377.71</v>
      </c>
      <c r="AK38" s="285">
        <f>ревизии!H38</f>
        <v>50</v>
      </c>
      <c r="AL38" s="167">
        <f>локалки!E38</f>
        <v>100</v>
      </c>
      <c r="AM38" s="167">
        <f>'подснятия сигареты'!E38</f>
        <v>100</v>
      </c>
      <c r="AN38" s="1">
        <f>IF('предоставление скидок'!C38=0,100,0)</f>
        <v>0</v>
      </c>
      <c r="AO38" s="29">
        <f>IF('предоставление скидок'!D38=0,100,0)</f>
        <v>100</v>
      </c>
      <c r="AP38" s="26">
        <f t="shared" si="10"/>
        <v>350</v>
      </c>
      <c r="AQ38" s="61">
        <f t="shared" si="6"/>
        <v>178</v>
      </c>
      <c r="AR38" s="98">
        <f t="shared" si="11"/>
        <v>2534.8768422045509</v>
      </c>
      <c r="AS38" s="62">
        <f t="shared" si="7"/>
        <v>164</v>
      </c>
    </row>
    <row r="39" spans="1:45">
      <c r="A39" s="1">
        <v>38</v>
      </c>
      <c r="B39" s="1" t="s">
        <v>621</v>
      </c>
      <c r="C39" s="1" t="s">
        <v>112</v>
      </c>
      <c r="D39" s="2" t="s">
        <v>39</v>
      </c>
      <c r="E39" s="117" t="s">
        <v>617</v>
      </c>
      <c r="F39" s="7">
        <f>'план на месяц'!E39</f>
        <v>104.98638985255853</v>
      </c>
      <c r="G39" s="51">
        <f>приоритет!E39</f>
        <v>96.956707021791757</v>
      </c>
      <c r="H39" s="51">
        <f>допродажи!E39</f>
        <v>40.750069142383019</v>
      </c>
      <c r="I39" s="18">
        <f>'средний чек'!E39</f>
        <v>98.91596915732589</v>
      </c>
      <c r="J39" s="71">
        <f>'ср. кол-во позиций в чеке'!E39</f>
        <v>76.303333333333327</v>
      </c>
      <c r="K39" s="33">
        <f>трафик!E39</f>
        <v>104.50546541417593</v>
      </c>
      <c r="L39" s="26">
        <f t="shared" si="8"/>
        <v>522.41793392156842</v>
      </c>
      <c r="M39" s="62">
        <f t="shared" si="4"/>
        <v>120</v>
      </c>
      <c r="N39" s="18">
        <f>'чек-лист'!E39</f>
        <v>95.65</v>
      </c>
      <c r="O39" s="213">
        <f>ТП!C39</f>
        <v>87.666666666666671</v>
      </c>
      <c r="P39" s="71">
        <f>'распорядок дня'!E39</f>
        <v>99.462365591397855</v>
      </c>
      <c r="Q39" s="167">
        <f>'время открытия'!E39</f>
        <v>100</v>
      </c>
      <c r="R39" s="167">
        <f>'время закрытия'!E39</f>
        <v>100</v>
      </c>
      <c r="S39" s="167">
        <f>сан.дни!E39</f>
        <v>100</v>
      </c>
      <c r="T39" s="167">
        <f>фотоотчеты!E39</f>
        <v>100</v>
      </c>
      <c r="U39" s="299">
        <f>инкассация!D39</f>
        <v>96.774193548387103</v>
      </c>
      <c r="V39" s="7">
        <f>'кол-во по штату'!E39</f>
        <v>80</v>
      </c>
      <c r="W39" s="71">
        <f>'кол-во по штату'!F39</f>
        <v>-1</v>
      </c>
      <c r="X39" s="167">
        <f>ценники!E39</f>
        <v>100</v>
      </c>
      <c r="Y39" s="167">
        <f>просрок!E39</f>
        <v>33.333333333333329</v>
      </c>
      <c r="Z39" s="301">
        <f>'медицинские книжки'!C39</f>
        <v>100</v>
      </c>
      <c r="AA39" s="77">
        <f>'% выкладки'!C39</f>
        <v>100</v>
      </c>
      <c r="AB39" s="2">
        <f>'товарные и кассовые отчеты'!E39</f>
        <v>100</v>
      </c>
      <c r="AC39" s="300">
        <f>'Z-отчеты'!E39</f>
        <v>100</v>
      </c>
      <c r="AD39" s="71">
        <f>Очередь!F39</f>
        <v>100</v>
      </c>
      <c r="AE39" s="7">
        <f>'Главная касса'!C39</f>
        <v>100</v>
      </c>
      <c r="AF39" s="277">
        <f>'минусовые остатки'!D39</f>
        <v>100</v>
      </c>
      <c r="AG39" s="26">
        <f t="shared" si="9"/>
        <v>1692.8865591397848</v>
      </c>
      <c r="AH39" s="193">
        <f t="shared" si="5"/>
        <v>83</v>
      </c>
      <c r="AI39" s="86">
        <f>ревизии!E39</f>
        <v>95</v>
      </c>
      <c r="AJ39" s="41">
        <f>ревизии!F39</f>
        <v>-2128.46</v>
      </c>
      <c r="AK39" s="285">
        <f>ревизии!H39</f>
        <v>0</v>
      </c>
      <c r="AL39" s="167">
        <f>локалки!E39</f>
        <v>100</v>
      </c>
      <c r="AM39" s="167">
        <f>'подснятия сигареты'!E39</f>
        <v>100</v>
      </c>
      <c r="AN39" s="1">
        <f>IF('предоставление скидок'!C39=0,100,0)</f>
        <v>100</v>
      </c>
      <c r="AO39" s="29">
        <f>IF('предоставление скидок'!D39=0,100,0)</f>
        <v>100</v>
      </c>
      <c r="AP39" s="26">
        <f t="shared" si="10"/>
        <v>495</v>
      </c>
      <c r="AQ39" s="62">
        <f t="shared" si="6"/>
        <v>69</v>
      </c>
      <c r="AR39" s="98">
        <f t="shared" si="11"/>
        <v>2710.3044930613532</v>
      </c>
      <c r="AS39" s="193">
        <f t="shared" si="7"/>
        <v>88</v>
      </c>
    </row>
    <row r="40" spans="1:45">
      <c r="A40" s="1">
        <v>39</v>
      </c>
      <c r="B40" s="1" t="s">
        <v>621</v>
      </c>
      <c r="C40" s="1" t="s">
        <v>112</v>
      </c>
      <c r="D40" s="2" t="s">
        <v>40</v>
      </c>
      <c r="E40" s="117" t="s">
        <v>680</v>
      </c>
      <c r="F40" s="7">
        <f>'план на месяц'!E40</f>
        <v>95.234779947229541</v>
      </c>
      <c r="G40" s="51">
        <f>приоритет!E40</f>
        <v>84.203683148335003</v>
      </c>
      <c r="H40" s="51">
        <f>допродажи!E40</f>
        <v>83.137709431459086</v>
      </c>
      <c r="I40" s="18">
        <f>'средний чек'!E40</f>
        <v>99.608788450297965</v>
      </c>
      <c r="J40" s="71">
        <f>'ср. кол-во позиций в чеке'!E40</f>
        <v>75.660000000000011</v>
      </c>
      <c r="K40" s="33">
        <f>трафик!E40</f>
        <v>94.70920020909567</v>
      </c>
      <c r="L40" s="26">
        <f t="shared" si="8"/>
        <v>532.55416118641722</v>
      </c>
      <c r="M40" s="62">
        <f t="shared" si="4"/>
        <v>104</v>
      </c>
      <c r="N40" s="18">
        <f>'чек-лист'!E40</f>
        <v>96.65</v>
      </c>
      <c r="O40" s="213">
        <f>ТП!C40</f>
        <v>80.333333333333329</v>
      </c>
      <c r="P40" s="71">
        <f>'распорядок дня'!E40</f>
        <v>100</v>
      </c>
      <c r="Q40" s="167">
        <f>'время открытия'!E40</f>
        <v>100</v>
      </c>
      <c r="R40" s="167">
        <f>'время закрытия'!E40</f>
        <v>100</v>
      </c>
      <c r="S40" s="167">
        <f>сан.дни!E40</f>
        <v>100</v>
      </c>
      <c r="T40" s="167">
        <f>фотоотчеты!E40</f>
        <v>100</v>
      </c>
      <c r="U40" s="299">
        <f>инкассация!D40</f>
        <v>100</v>
      </c>
      <c r="V40" s="7">
        <f>'кол-во по штату'!E40</f>
        <v>100</v>
      </c>
      <c r="W40" s="71">
        <f>'кол-во по штату'!F40</f>
        <v>0</v>
      </c>
      <c r="X40" s="167">
        <f>ценники!E40</f>
        <v>100</v>
      </c>
      <c r="Y40" s="167">
        <f>просрок!E40</f>
        <v>66.666666666666657</v>
      </c>
      <c r="Z40" s="301">
        <f>'медицинские книжки'!C40</f>
        <v>100</v>
      </c>
      <c r="AA40" s="77">
        <f>'% выкладки'!C40</f>
        <v>100</v>
      </c>
      <c r="AB40" s="2">
        <f>'товарные и кассовые отчеты'!E40</f>
        <v>100</v>
      </c>
      <c r="AC40" s="300">
        <f>'Z-отчеты'!E40</f>
        <v>100</v>
      </c>
      <c r="AD40" s="71">
        <f>Очередь!F40</f>
        <v>100</v>
      </c>
      <c r="AE40" s="7">
        <f>'Главная касса'!C40</f>
        <v>100</v>
      </c>
      <c r="AF40" s="277">
        <f>'минусовые остатки'!D40</f>
        <v>50</v>
      </c>
      <c r="AG40" s="26">
        <f t="shared" si="9"/>
        <v>1693.65</v>
      </c>
      <c r="AH40" s="193">
        <f t="shared" si="5"/>
        <v>81</v>
      </c>
      <c r="AI40" s="86">
        <f>ревизии!E40</f>
        <v>95</v>
      </c>
      <c r="AJ40" s="41">
        <f>ревизии!F40</f>
        <v>-3037.77</v>
      </c>
      <c r="AK40" s="285">
        <f>ревизии!H40</f>
        <v>50</v>
      </c>
      <c r="AL40" s="167">
        <f>локалки!E40</f>
        <v>100</v>
      </c>
      <c r="AM40" s="167">
        <f>'подснятия сигареты'!E40</f>
        <v>100</v>
      </c>
      <c r="AN40" s="1">
        <f>IF('предоставление скидок'!C40=0,100,0)</f>
        <v>100</v>
      </c>
      <c r="AO40" s="29">
        <f>IF('предоставление скидок'!D40=0,100,0)</f>
        <v>100</v>
      </c>
      <c r="AP40" s="26">
        <f t="shared" si="10"/>
        <v>545</v>
      </c>
      <c r="AQ40" s="193">
        <f t="shared" si="6"/>
        <v>28</v>
      </c>
      <c r="AR40" s="98">
        <f t="shared" si="11"/>
        <v>2771.2041611864174</v>
      </c>
      <c r="AS40" s="193">
        <f t="shared" si="7"/>
        <v>48</v>
      </c>
    </row>
    <row r="41" spans="1:45">
      <c r="A41" s="1">
        <v>40</v>
      </c>
      <c r="B41" s="1" t="s">
        <v>621</v>
      </c>
      <c r="C41" s="1" t="s">
        <v>112</v>
      </c>
      <c r="D41" s="2" t="s">
        <v>41</v>
      </c>
      <c r="E41" s="117" t="s">
        <v>680</v>
      </c>
      <c r="F41" s="7">
        <f>'план на месяц'!E41</f>
        <v>98.910815500289189</v>
      </c>
      <c r="G41" s="51">
        <f>приоритет!E41</f>
        <v>124.5432926829268</v>
      </c>
      <c r="H41" s="51">
        <f>допродажи!E41</f>
        <v>73.459480064803785</v>
      </c>
      <c r="I41" s="18">
        <f>'средний чек'!E41</f>
        <v>97.645100067830981</v>
      </c>
      <c r="J41" s="71">
        <f>'ср. кол-во позиций в чеке'!E41</f>
        <v>79.903333333333336</v>
      </c>
      <c r="K41" s="33">
        <f>трафик!E41</f>
        <v>99.28639455782313</v>
      </c>
      <c r="L41" s="26">
        <f t="shared" si="8"/>
        <v>573.74841620700715</v>
      </c>
      <c r="M41" s="193">
        <f t="shared" si="4"/>
        <v>50</v>
      </c>
      <c r="N41" s="18">
        <f>'чек-лист'!E41</f>
        <v>94.35</v>
      </c>
      <c r="O41" s="213">
        <f>ТП!C41</f>
        <v>44.666666666666664</v>
      </c>
      <c r="P41" s="71">
        <f>'распорядок дня'!E41</f>
        <v>96.774193548387089</v>
      </c>
      <c r="Q41" s="167">
        <f>'время открытия'!E41</f>
        <v>100</v>
      </c>
      <c r="R41" s="167">
        <f>'время закрытия'!E41</f>
        <v>100</v>
      </c>
      <c r="S41" s="167">
        <f>сан.дни!E41</f>
        <v>100</v>
      </c>
      <c r="T41" s="167">
        <f>фотоотчеты!E41</f>
        <v>80.645161290322577</v>
      </c>
      <c r="U41" s="299">
        <f>инкассация!D41</f>
        <v>100</v>
      </c>
      <c r="V41" s="7">
        <f>'кол-во по штату'!E41</f>
        <v>80</v>
      </c>
      <c r="W41" s="71">
        <f>'кол-во по штату'!F41</f>
        <v>-1</v>
      </c>
      <c r="X41" s="167">
        <f>ценники!E41</f>
        <v>100</v>
      </c>
      <c r="Y41" s="167">
        <f>просрок!E41</f>
        <v>33.333333333333329</v>
      </c>
      <c r="Z41" s="301">
        <f>'медицинские книжки'!C41</f>
        <v>100</v>
      </c>
      <c r="AA41" s="77">
        <f>'% выкладки'!C41</f>
        <v>100</v>
      </c>
      <c r="AB41" s="2">
        <f>'товарные и кассовые отчеты'!E41</f>
        <v>100</v>
      </c>
      <c r="AC41" s="300">
        <f>'Z-отчеты'!E41</f>
        <v>100</v>
      </c>
      <c r="AD41" s="71">
        <f>Очередь!F41</f>
        <v>50</v>
      </c>
      <c r="AE41" s="7">
        <f>'Главная касса'!C41</f>
        <v>100</v>
      </c>
      <c r="AF41" s="277">
        <f>'минусовые остатки'!D41</f>
        <v>50</v>
      </c>
      <c r="AG41" s="26">
        <f t="shared" si="9"/>
        <v>1529.7693548387097</v>
      </c>
      <c r="AH41" s="62">
        <f t="shared" si="5"/>
        <v>182</v>
      </c>
      <c r="AI41" s="86">
        <f>ревизии!E41</f>
        <v>100</v>
      </c>
      <c r="AJ41" s="41">
        <f>ревизии!F41</f>
        <v>1797.94</v>
      </c>
      <c r="AK41" s="285">
        <f>ревизии!H41</f>
        <v>50</v>
      </c>
      <c r="AL41" s="167">
        <f>локалки!E41</f>
        <v>100</v>
      </c>
      <c r="AM41" s="167">
        <f>'подснятия сигареты'!E41</f>
        <v>100</v>
      </c>
      <c r="AN41" s="1">
        <f>IF('предоставление скидок'!C41=0,100,0)</f>
        <v>100</v>
      </c>
      <c r="AO41" s="29">
        <f>IF('предоставление скидок'!D41=0,100,0)</f>
        <v>100</v>
      </c>
      <c r="AP41" s="26">
        <f t="shared" si="10"/>
        <v>550</v>
      </c>
      <c r="AQ41" s="193">
        <f t="shared" si="6"/>
        <v>23</v>
      </c>
      <c r="AR41" s="98">
        <f t="shared" si="11"/>
        <v>2653.5177710457169</v>
      </c>
      <c r="AS41" s="62">
        <f t="shared" si="7"/>
        <v>122</v>
      </c>
    </row>
    <row r="42" spans="1:45">
      <c r="A42" s="1">
        <v>41</v>
      </c>
      <c r="B42" s="1" t="s">
        <v>622</v>
      </c>
      <c r="C42" s="1" t="s">
        <v>112</v>
      </c>
      <c r="D42" s="2" t="s">
        <v>42</v>
      </c>
      <c r="E42" s="117" t="s">
        <v>506</v>
      </c>
      <c r="F42" s="7">
        <f>'план на месяц'!E42</f>
        <v>110.22074104882461</v>
      </c>
      <c r="G42" s="51">
        <f>приоритет!E42</f>
        <v>74.102782834850458</v>
      </c>
      <c r="H42" s="51">
        <f>допродажи!E42</f>
        <v>108.26743509936041</v>
      </c>
      <c r="I42" s="18">
        <f>'средний чек'!E42</f>
        <v>95.141040905980432</v>
      </c>
      <c r="J42" s="71">
        <f>'ср. кол-во позиций в чеке'!E42</f>
        <v>75.34</v>
      </c>
      <c r="K42" s="33">
        <f>трафик!E42</f>
        <v>109.13583241740832</v>
      </c>
      <c r="L42" s="26">
        <f t="shared" si="8"/>
        <v>572.20783230642428</v>
      </c>
      <c r="M42" s="193">
        <f t="shared" si="4"/>
        <v>51</v>
      </c>
      <c r="N42" s="18">
        <f>'чек-лист'!E42</f>
        <v>93.9</v>
      </c>
      <c r="O42" s="213">
        <f>ТП!C42</f>
        <v>79</v>
      </c>
      <c r="P42" s="71">
        <f>'распорядок дня'!E42</f>
        <v>100</v>
      </c>
      <c r="Q42" s="167">
        <f>'время открытия'!E42</f>
        <v>100</v>
      </c>
      <c r="R42" s="167">
        <f>'время закрытия'!E42</f>
        <v>100</v>
      </c>
      <c r="S42" s="167">
        <f>сан.дни!E42</f>
        <v>100</v>
      </c>
      <c r="T42" s="167">
        <f>фотоотчеты!E42</f>
        <v>100</v>
      </c>
      <c r="U42" s="299">
        <f>инкассация!D42</f>
        <v>100</v>
      </c>
      <c r="V42" s="7">
        <f>'кол-во по штату'!E42</f>
        <v>100</v>
      </c>
      <c r="W42" s="71">
        <f>'кол-во по штату'!F42</f>
        <v>0</v>
      </c>
      <c r="X42" s="167">
        <f>ценники!E42</f>
        <v>100</v>
      </c>
      <c r="Y42" s="167">
        <f>просрок!E42</f>
        <v>66.666666666666657</v>
      </c>
      <c r="Z42" s="301">
        <f>'медицинские книжки'!C42</f>
        <v>100</v>
      </c>
      <c r="AA42" s="77">
        <f>'% выкладки'!C42</f>
        <v>100</v>
      </c>
      <c r="AB42" s="2">
        <f>'товарные и кассовые отчеты'!E42</f>
        <v>100</v>
      </c>
      <c r="AC42" s="300">
        <f>'Z-отчеты'!E42</f>
        <v>100</v>
      </c>
      <c r="AD42" s="71">
        <f>Очередь!F42</f>
        <v>100</v>
      </c>
      <c r="AE42" s="7">
        <f>'Главная касса'!C42</f>
        <v>100</v>
      </c>
      <c r="AF42" s="277">
        <f>'минусовые остатки'!D42</f>
        <v>100</v>
      </c>
      <c r="AG42" s="26">
        <f t="shared" si="9"/>
        <v>1739.5666666666666</v>
      </c>
      <c r="AH42" s="193">
        <f t="shared" si="5"/>
        <v>32</v>
      </c>
      <c r="AI42" s="86">
        <f>ревизии!E42</f>
        <v>91</v>
      </c>
      <c r="AJ42" s="41">
        <f>ревизии!F42</f>
        <v>-4497.1899999999996</v>
      </c>
      <c r="AK42" s="285">
        <f>ревизии!H42</f>
        <v>50</v>
      </c>
      <c r="AL42" s="167">
        <f>локалки!E42</f>
        <v>100</v>
      </c>
      <c r="AM42" s="167">
        <f>'подснятия сигареты'!E42</f>
        <v>100</v>
      </c>
      <c r="AN42" s="1">
        <f>IF('предоставление скидок'!C42=0,100,0)</f>
        <v>100</v>
      </c>
      <c r="AO42" s="29">
        <f>IF('предоставление скидок'!D42=0,100,0)</f>
        <v>100</v>
      </c>
      <c r="AP42" s="26">
        <f t="shared" si="10"/>
        <v>541</v>
      </c>
      <c r="AQ42" s="193">
        <f t="shared" si="6"/>
        <v>32</v>
      </c>
      <c r="AR42" s="98">
        <f t="shared" si="11"/>
        <v>2852.7744989730909</v>
      </c>
      <c r="AS42" s="193">
        <f t="shared" si="7"/>
        <v>12</v>
      </c>
    </row>
    <row r="43" spans="1:45">
      <c r="A43" s="1">
        <v>42</v>
      </c>
      <c r="B43" s="1" t="s">
        <v>622</v>
      </c>
      <c r="C43" s="1" t="s">
        <v>112</v>
      </c>
      <c r="D43" s="2" t="s">
        <v>43</v>
      </c>
      <c r="E43" s="117" t="s">
        <v>108</v>
      </c>
      <c r="F43" s="7">
        <f>'план на месяц'!E43</f>
        <v>94.690236670106628</v>
      </c>
      <c r="G43" s="51">
        <f>приоритет!E43</f>
        <v>88.851112929623582</v>
      </c>
      <c r="H43" s="51">
        <f>допродажи!E43</f>
        <v>50.188919279944024</v>
      </c>
      <c r="I43" s="18">
        <f>'средний чек'!E43</f>
        <v>97.486181951859052</v>
      </c>
      <c r="J43" s="71">
        <f>'ср. кол-во позиций в чеке'!E43</f>
        <v>69.473333333333329</v>
      </c>
      <c r="K43" s="33">
        <f>трафик!E43</f>
        <v>95.943798844716284</v>
      </c>
      <c r="L43" s="26">
        <f t="shared" si="8"/>
        <v>496.63358300958294</v>
      </c>
      <c r="M43" s="62">
        <f t="shared" si="4"/>
        <v>153</v>
      </c>
      <c r="N43" s="18">
        <f>'чек-лист'!E43</f>
        <v>93.5</v>
      </c>
      <c r="O43" s="213">
        <f>ТП!C43</f>
        <v>55.333333333333336</v>
      </c>
      <c r="P43" s="71">
        <f>'распорядок дня'!E43</f>
        <v>98.387096774193566</v>
      </c>
      <c r="Q43" s="167">
        <f>'время открытия'!E43</f>
        <v>100</v>
      </c>
      <c r="R43" s="167">
        <f>'время закрытия'!E43</f>
        <v>100</v>
      </c>
      <c r="S43" s="167">
        <f>сан.дни!E43</f>
        <v>100</v>
      </c>
      <c r="T43" s="167">
        <f>фотоотчеты!E43</f>
        <v>93.548387096774192</v>
      </c>
      <c r="U43" s="299">
        <f>инкассация!D43</f>
        <v>96.774193548387103</v>
      </c>
      <c r="V43" s="7">
        <f>'кол-во по штату'!E43</f>
        <v>100</v>
      </c>
      <c r="W43" s="71">
        <f>'кол-во по штату'!F43</f>
        <v>0</v>
      </c>
      <c r="X43" s="167">
        <f>ценники!E43</f>
        <v>100</v>
      </c>
      <c r="Y43" s="167">
        <f>просрок!E43</f>
        <v>100</v>
      </c>
      <c r="Z43" s="301">
        <f>'медицинские книжки'!C43</f>
        <v>0</v>
      </c>
      <c r="AA43" s="77">
        <f>'% выкладки'!C43</f>
        <v>96.581818181818193</v>
      </c>
      <c r="AB43" s="2">
        <f>'товарные и кассовые отчеты'!E43</f>
        <v>100</v>
      </c>
      <c r="AC43" s="300">
        <f>'Z-отчеты'!E43</f>
        <v>100</v>
      </c>
      <c r="AD43" s="71">
        <f>Очередь!F43</f>
        <v>100</v>
      </c>
      <c r="AE43" s="7">
        <f>'Главная касса'!C43</f>
        <v>100</v>
      </c>
      <c r="AF43" s="277">
        <f>'минусовые остатки'!D43</f>
        <v>0</v>
      </c>
      <c r="AG43" s="26">
        <f t="shared" si="9"/>
        <v>1534.1248289345062</v>
      </c>
      <c r="AH43" s="62">
        <f t="shared" si="5"/>
        <v>180</v>
      </c>
      <c r="AI43" s="86">
        <f>ревизии!E43</f>
        <v>57</v>
      </c>
      <c r="AJ43" s="41">
        <f>ревизии!F43</f>
        <v>-18674.509999999998</v>
      </c>
      <c r="AK43" s="285">
        <f>ревизии!H43</f>
        <v>50</v>
      </c>
      <c r="AL43" s="167">
        <f>локалки!E43</f>
        <v>100</v>
      </c>
      <c r="AM43" s="167">
        <f>'подснятия сигареты'!E43</f>
        <v>100</v>
      </c>
      <c r="AN43" s="1">
        <f>IF('предоставление скидок'!C43=0,100,0)</f>
        <v>100</v>
      </c>
      <c r="AO43" s="29">
        <f>IF('предоставление скидок'!D43=0,100,0)</f>
        <v>100</v>
      </c>
      <c r="AP43" s="26">
        <f t="shared" si="10"/>
        <v>507</v>
      </c>
      <c r="AQ43" s="62">
        <f t="shared" si="6"/>
        <v>50</v>
      </c>
      <c r="AR43" s="98">
        <f t="shared" si="11"/>
        <v>2537.7584119440889</v>
      </c>
      <c r="AS43" s="62">
        <f t="shared" si="7"/>
        <v>163</v>
      </c>
    </row>
    <row r="44" spans="1:45">
      <c r="A44" s="1">
        <v>43</v>
      </c>
      <c r="B44" s="1" t="s">
        <v>622</v>
      </c>
      <c r="C44" s="1" t="s">
        <v>112</v>
      </c>
      <c r="D44" s="2" t="s">
        <v>44</v>
      </c>
      <c r="E44" s="117" t="s">
        <v>506</v>
      </c>
      <c r="F44" s="7">
        <f>'план на месяц'!E44</f>
        <v>98.783302023121365</v>
      </c>
      <c r="G44" s="51">
        <f>приоритет!E44</f>
        <v>98.953969465648854</v>
      </c>
      <c r="H44" s="51">
        <f>допродажи!E44</f>
        <v>45.41170328649811</v>
      </c>
      <c r="I44" s="18">
        <f>'средний чек'!E44</f>
        <v>95.281832373890126</v>
      </c>
      <c r="J44" s="71">
        <f>'ср. кол-во позиций в чеке'!E44</f>
        <v>74.526666666666657</v>
      </c>
      <c r="K44" s="33">
        <f>трафик!E44</f>
        <v>101.04647887323944</v>
      </c>
      <c r="L44" s="26">
        <f t="shared" si="8"/>
        <v>514.00395268906459</v>
      </c>
      <c r="M44" s="62">
        <f t="shared" si="4"/>
        <v>130</v>
      </c>
      <c r="N44" s="18">
        <f>'чек-лист'!E44</f>
        <v>94</v>
      </c>
      <c r="O44" s="213">
        <f>ТП!C44</f>
        <v>52</v>
      </c>
      <c r="P44" s="71">
        <f>'распорядок дня'!E44</f>
        <v>98.924731182795682</v>
      </c>
      <c r="Q44" s="167">
        <f>'время открытия'!E44</f>
        <v>100</v>
      </c>
      <c r="R44" s="167">
        <f>'время закрытия'!E44</f>
        <v>100</v>
      </c>
      <c r="S44" s="167">
        <f>сан.дни!E44</f>
        <v>100</v>
      </c>
      <c r="T44" s="167">
        <f>фотоотчеты!E44</f>
        <v>96.774193548387103</v>
      </c>
      <c r="U44" s="299">
        <f>инкассация!D44</f>
        <v>96.774193548387103</v>
      </c>
      <c r="V44" s="7">
        <f>'кол-во по штату'!E44</f>
        <v>75</v>
      </c>
      <c r="W44" s="71">
        <f>'кол-во по штату'!F44</f>
        <v>-1</v>
      </c>
      <c r="X44" s="167">
        <f>ценники!E44</f>
        <v>100</v>
      </c>
      <c r="Y44" s="167">
        <f>просрок!E44</f>
        <v>66.666666666666657</v>
      </c>
      <c r="Z44" s="301">
        <f>'медицинские книжки'!C44</f>
        <v>100</v>
      </c>
      <c r="AA44" s="77">
        <f>'% выкладки'!C44</f>
        <v>98.4</v>
      </c>
      <c r="AB44" s="2">
        <f>'товарные и кассовые отчеты'!E44</f>
        <v>80</v>
      </c>
      <c r="AC44" s="300">
        <f>'Z-отчеты'!E44</f>
        <v>100</v>
      </c>
      <c r="AD44" s="71">
        <f>Очередь!F44</f>
        <v>100</v>
      </c>
      <c r="AE44" s="7">
        <f>'Главная касса'!C44</f>
        <v>100</v>
      </c>
      <c r="AF44" s="277">
        <f>'минусовые остатки'!D44</f>
        <v>100</v>
      </c>
      <c r="AG44" s="26">
        <f t="shared" si="9"/>
        <v>1658.5397849462365</v>
      </c>
      <c r="AH44" s="193">
        <f t="shared" si="5"/>
        <v>125</v>
      </c>
      <c r="AI44" s="86">
        <f>ревизии!E44</f>
        <v>0</v>
      </c>
      <c r="AJ44" s="41">
        <f>ревизии!F44</f>
        <v>-69314.53</v>
      </c>
      <c r="AK44" s="285">
        <f>ревизии!H44</f>
        <v>50</v>
      </c>
      <c r="AL44" s="167">
        <f>локалки!E44</f>
        <v>94.623655913978496</v>
      </c>
      <c r="AM44" s="167">
        <f>'подснятия сигареты'!E44</f>
        <v>72.72727272727272</v>
      </c>
      <c r="AN44" s="1">
        <f>IF('предоставление скидок'!C44=0,100,0)</f>
        <v>100</v>
      </c>
      <c r="AO44" s="29">
        <f>IF('предоставление скидок'!D44=0,100,0)</f>
        <v>100</v>
      </c>
      <c r="AP44" s="26">
        <f t="shared" si="10"/>
        <v>417.35092864125124</v>
      </c>
      <c r="AQ44" s="61">
        <f t="shared" si="6"/>
        <v>133</v>
      </c>
      <c r="AR44" s="98">
        <f t="shared" si="11"/>
        <v>2589.8946662765525</v>
      </c>
      <c r="AS44" s="62">
        <f t="shared" si="7"/>
        <v>147</v>
      </c>
    </row>
    <row r="45" spans="1:45">
      <c r="A45" s="1">
        <v>44</v>
      </c>
      <c r="B45" s="1" t="s">
        <v>622</v>
      </c>
      <c r="C45" s="1" t="s">
        <v>112</v>
      </c>
      <c r="D45" s="2" t="s">
        <v>45</v>
      </c>
      <c r="E45" s="117" t="s">
        <v>108</v>
      </c>
      <c r="F45" s="7">
        <f>'план на месяц'!E45</f>
        <v>98.268117857142855</v>
      </c>
      <c r="G45" s="51">
        <f>приоритет!E45</f>
        <v>74.266837060702855</v>
      </c>
      <c r="H45" s="51">
        <f>допродажи!E45</f>
        <v>50.818901201046927</v>
      </c>
      <c r="I45" s="18">
        <f>'средний чек'!E45</f>
        <v>97.314298709364351</v>
      </c>
      <c r="J45" s="71">
        <f>'ср. кол-во позиций в чеке'!E45</f>
        <v>69.11333333333333</v>
      </c>
      <c r="K45" s="33">
        <f>трафик!E45</f>
        <v>99.69830747531735</v>
      </c>
      <c r="L45" s="26">
        <f t="shared" si="8"/>
        <v>489.47979563690768</v>
      </c>
      <c r="M45" s="62">
        <f t="shared" si="4"/>
        <v>155</v>
      </c>
      <c r="N45" s="18">
        <f>'чек-лист'!E45</f>
        <v>94.5</v>
      </c>
      <c r="O45" s="213">
        <f>ТП!C45</f>
        <v>49.666666666666664</v>
      </c>
      <c r="P45" s="71">
        <f>'распорядок дня'!E45</f>
        <v>99.462365591397855</v>
      </c>
      <c r="Q45" s="167">
        <f>'время открытия'!E45</f>
        <v>100</v>
      </c>
      <c r="R45" s="167">
        <f>'время закрытия'!E45</f>
        <v>100</v>
      </c>
      <c r="S45" s="167">
        <f>сан.дни!E45</f>
        <v>100</v>
      </c>
      <c r="T45" s="167">
        <f>фотоотчеты!E45</f>
        <v>96.774193548387103</v>
      </c>
      <c r="U45" s="299">
        <f>инкассация!D45</f>
        <v>100</v>
      </c>
      <c r="V45" s="7">
        <f>'кол-во по штату'!E45</f>
        <v>80</v>
      </c>
      <c r="W45" s="71">
        <f>'кол-во по штату'!F45</f>
        <v>-1</v>
      </c>
      <c r="X45" s="167">
        <f>ценники!E45</f>
        <v>66.666666666666657</v>
      </c>
      <c r="Y45" s="167">
        <f>просрок!E45</f>
        <v>100</v>
      </c>
      <c r="Z45" s="301">
        <f>'медицинские книжки'!C45</f>
        <v>100</v>
      </c>
      <c r="AA45" s="77">
        <f>'% выкладки'!C45</f>
        <v>100</v>
      </c>
      <c r="AB45" s="2">
        <f>'товарные и кассовые отчеты'!E45</f>
        <v>100</v>
      </c>
      <c r="AC45" s="300">
        <f>'Z-отчеты'!E45</f>
        <v>100</v>
      </c>
      <c r="AD45" s="71">
        <f>Очередь!F45</f>
        <v>100</v>
      </c>
      <c r="AE45" s="7">
        <f>'Главная касса'!C45</f>
        <v>100</v>
      </c>
      <c r="AF45" s="277">
        <f>'минусовые остатки'!D45</f>
        <v>100</v>
      </c>
      <c r="AG45" s="26">
        <f t="shared" si="9"/>
        <v>1687.0698924731182</v>
      </c>
      <c r="AH45" s="193">
        <f t="shared" si="5"/>
        <v>91</v>
      </c>
      <c r="AI45" s="86">
        <f>ревизии!E45</f>
        <v>34</v>
      </c>
      <c r="AJ45" s="41">
        <f>ревизии!F45</f>
        <v>-29868.98</v>
      </c>
      <c r="AK45" s="285">
        <f>ревизии!H45</f>
        <v>50</v>
      </c>
      <c r="AL45" s="167">
        <f>локалки!E45</f>
        <v>100</v>
      </c>
      <c r="AM45" s="167">
        <f>'подснятия сигареты'!E45</f>
        <v>100</v>
      </c>
      <c r="AN45" s="1">
        <f>IF('предоставление скидок'!C45=0,100,0)</f>
        <v>100</v>
      </c>
      <c r="AO45" s="29">
        <f>IF('предоставление скидок'!D45=0,100,0)</f>
        <v>100</v>
      </c>
      <c r="AP45" s="26">
        <f t="shared" si="10"/>
        <v>484</v>
      </c>
      <c r="AQ45" s="62">
        <f t="shared" si="6"/>
        <v>91</v>
      </c>
      <c r="AR45" s="98">
        <f t="shared" si="11"/>
        <v>2660.5496881100257</v>
      </c>
      <c r="AS45" s="62">
        <f t="shared" si="7"/>
        <v>114</v>
      </c>
    </row>
    <row r="46" spans="1:45">
      <c r="A46" s="1">
        <v>45</v>
      </c>
      <c r="B46" s="1" t="s">
        <v>622</v>
      </c>
      <c r="C46" s="1" t="s">
        <v>119</v>
      </c>
      <c r="D46" s="2" t="s">
        <v>120</v>
      </c>
      <c r="E46" s="117" t="s">
        <v>683</v>
      </c>
      <c r="F46" s="7">
        <f>'план на месяц'!E46</f>
        <v>103.78571157495256</v>
      </c>
      <c r="G46" s="51">
        <f>приоритет!E46</f>
        <v>115.58764556962026</v>
      </c>
      <c r="H46" s="51">
        <f>допродажи!E46</f>
        <v>78.598560321774016</v>
      </c>
      <c r="I46" s="18">
        <f>'средний чек'!E46</f>
        <v>96.961086203870622</v>
      </c>
      <c r="J46" s="71">
        <f>'ср. кол-во позиций в чеке'!E46</f>
        <v>78.069999999999993</v>
      </c>
      <c r="K46" s="33">
        <f>трафик!E46</f>
        <v>109.42980600750938</v>
      </c>
      <c r="L46" s="26">
        <f t="shared" si="8"/>
        <v>582.43280967772682</v>
      </c>
      <c r="M46" s="193">
        <f t="shared" si="4"/>
        <v>46</v>
      </c>
      <c r="N46" s="18">
        <f>'чек-лист'!E46</f>
        <v>97.35</v>
      </c>
      <c r="O46" s="213">
        <f>ТП!C46</f>
        <v>54.333333333333336</v>
      </c>
      <c r="P46" s="71">
        <f>'распорядок дня'!E46</f>
        <v>98.888888888888886</v>
      </c>
      <c r="Q46" s="167">
        <f>'время открытия'!E46</f>
        <v>100</v>
      </c>
      <c r="R46" s="167">
        <f>'время закрытия'!E46</f>
        <v>100</v>
      </c>
      <c r="S46" s="167">
        <f>сан.дни!E46</f>
        <v>100</v>
      </c>
      <c r="T46" s="167">
        <f>фотоотчеты!E46</f>
        <v>93.333333333333329</v>
      </c>
      <c r="U46" s="299">
        <f>инкассация!D46</f>
        <v>100</v>
      </c>
      <c r="V46" s="7">
        <f>'кол-во по штату'!E46</f>
        <v>100</v>
      </c>
      <c r="W46" s="71">
        <f>'кол-во по штату'!F46</f>
        <v>0</v>
      </c>
      <c r="X46" s="167">
        <f>ценники!E46</f>
        <v>100</v>
      </c>
      <c r="Y46" s="167">
        <f>просрок!E46</f>
        <v>66.666666666666657</v>
      </c>
      <c r="Z46" s="301">
        <f>'медицинские книжки'!C46</f>
        <v>100</v>
      </c>
      <c r="AA46" s="77">
        <f>'% выкладки'!C46</f>
        <v>100</v>
      </c>
      <c r="AB46" s="2">
        <f>'товарные и кассовые отчеты'!E46</f>
        <v>100</v>
      </c>
      <c r="AC46" s="300">
        <f>'Z-отчеты'!E46</f>
        <v>100</v>
      </c>
      <c r="AD46" s="71">
        <f>Очередь!F46</f>
        <v>100</v>
      </c>
      <c r="AE46" s="7">
        <f>'Главная касса'!C46</f>
        <v>100</v>
      </c>
      <c r="AF46" s="277">
        <f>'минусовые остатки'!D46</f>
        <v>100</v>
      </c>
      <c r="AG46" s="26">
        <f t="shared" si="9"/>
        <v>1710.5722222222221</v>
      </c>
      <c r="AH46" s="193">
        <f t="shared" si="5"/>
        <v>64</v>
      </c>
      <c r="AI46" s="86">
        <f>ревизии!E46</f>
        <v>96</v>
      </c>
      <c r="AJ46" s="41">
        <f>ревизии!F46</f>
        <v>-2083.39</v>
      </c>
      <c r="AK46" s="285">
        <f>ревизии!H46</f>
        <v>0</v>
      </c>
      <c r="AL46" s="167">
        <f>локалки!E46</f>
        <v>100</v>
      </c>
      <c r="AM46" s="167">
        <f>'подснятия сигареты'!E46</f>
        <v>100</v>
      </c>
      <c r="AN46" s="1">
        <f>IF('предоставление скидок'!C46=0,100,0)</f>
        <v>100</v>
      </c>
      <c r="AO46" s="29">
        <f>IF('предоставление скидок'!D46=0,100,0)</f>
        <v>100</v>
      </c>
      <c r="AP46" s="26">
        <f t="shared" si="10"/>
        <v>496</v>
      </c>
      <c r="AQ46" s="62">
        <f t="shared" si="6"/>
        <v>67</v>
      </c>
      <c r="AR46" s="98">
        <f t="shared" si="11"/>
        <v>2789.0050318999488</v>
      </c>
      <c r="AS46" s="193">
        <f t="shared" si="7"/>
        <v>37</v>
      </c>
    </row>
    <row r="47" spans="1:45">
      <c r="A47" s="1">
        <v>46</v>
      </c>
      <c r="B47" s="1" t="s">
        <v>621</v>
      </c>
      <c r="C47" s="1" t="s">
        <v>112</v>
      </c>
      <c r="D47" s="2" t="s">
        <v>47</v>
      </c>
      <c r="E47" s="117" t="s">
        <v>617</v>
      </c>
      <c r="F47" s="7">
        <f>'план на месяц'!E47</f>
        <v>96.937412026726065</v>
      </c>
      <c r="G47" s="51">
        <f>приоритет!E47</f>
        <v>74.959906040268464</v>
      </c>
      <c r="H47" s="51">
        <f>допродажи!E47</f>
        <v>69.032750663610045</v>
      </c>
      <c r="I47" s="18">
        <f>'средний чек'!E47</f>
        <v>97.764820305480697</v>
      </c>
      <c r="J47" s="71">
        <f>'ср. кол-во позиций в чеке'!E47</f>
        <v>75.789999999999992</v>
      </c>
      <c r="K47" s="33">
        <f>трафик!E47</f>
        <v>97.846153846153854</v>
      </c>
      <c r="L47" s="26">
        <f t="shared" si="8"/>
        <v>512.3310428822391</v>
      </c>
      <c r="M47" s="62">
        <f t="shared" si="4"/>
        <v>132</v>
      </c>
      <c r="N47" s="18">
        <f>'чек-лист'!E47</f>
        <v>88.35</v>
      </c>
      <c r="O47" s="213">
        <f>ТП!C47</f>
        <v>39</v>
      </c>
      <c r="P47" s="71">
        <f>'распорядок дня'!E47</f>
        <v>99.462365591397855</v>
      </c>
      <c r="Q47" s="167">
        <f>'время открытия'!E47</f>
        <v>100</v>
      </c>
      <c r="R47" s="167">
        <f>'время закрытия'!E47</f>
        <v>100</v>
      </c>
      <c r="S47" s="167">
        <f>сан.дни!E47</f>
        <v>100</v>
      </c>
      <c r="T47" s="167">
        <f>фотоотчеты!E47</f>
        <v>96.774193548387103</v>
      </c>
      <c r="U47" s="299">
        <f>инкассация!D47</f>
        <v>100</v>
      </c>
      <c r="V47" s="7">
        <f>'кол-во по штату'!E47</f>
        <v>100</v>
      </c>
      <c r="W47" s="71">
        <f>'кол-во по штату'!F47</f>
        <v>0</v>
      </c>
      <c r="X47" s="167">
        <f>ценники!E47</f>
        <v>100</v>
      </c>
      <c r="Y47" s="167">
        <f>просрок!E47</f>
        <v>33.333333333333329</v>
      </c>
      <c r="Z47" s="301">
        <f>'медицинские книжки'!C47</f>
        <v>100</v>
      </c>
      <c r="AA47" s="77">
        <f>'% выкладки'!C47</f>
        <v>100</v>
      </c>
      <c r="AB47" s="2">
        <f>'товарные и кассовые отчеты'!E47</f>
        <v>100</v>
      </c>
      <c r="AC47" s="300">
        <f>'Z-отчеты'!E47</f>
        <v>100</v>
      </c>
      <c r="AD47" s="71">
        <f>Очередь!F47</f>
        <v>100</v>
      </c>
      <c r="AE47" s="7">
        <f>'Главная касса'!C47</f>
        <v>100</v>
      </c>
      <c r="AF47" s="277">
        <f>'минусовые остатки'!D47</f>
        <v>100</v>
      </c>
      <c r="AG47" s="26">
        <f t="shared" si="9"/>
        <v>1656.9198924731181</v>
      </c>
      <c r="AH47" s="193">
        <f t="shared" si="5"/>
        <v>127</v>
      </c>
      <c r="AI47" s="86">
        <f>ревизии!E47</f>
        <v>95</v>
      </c>
      <c r="AJ47" s="41">
        <f>ревизии!F47</f>
        <v>-1995.27</v>
      </c>
      <c r="AK47" s="285">
        <f>ревизии!H47</f>
        <v>0</v>
      </c>
      <c r="AL47" s="167">
        <f>локалки!E47</f>
        <v>100</v>
      </c>
      <c r="AM47" s="167">
        <f>'подснятия сигареты'!E47</f>
        <v>100</v>
      </c>
      <c r="AN47" s="1">
        <f>IF('предоставление скидок'!C47=0,100,0)</f>
        <v>100</v>
      </c>
      <c r="AO47" s="29">
        <f>IF('предоставление скидок'!D47=0,100,0)</f>
        <v>0</v>
      </c>
      <c r="AP47" s="26">
        <f t="shared" si="10"/>
        <v>395</v>
      </c>
      <c r="AQ47" s="61">
        <f t="shared" si="6"/>
        <v>154</v>
      </c>
      <c r="AR47" s="98">
        <f t="shared" si="11"/>
        <v>2564.2509353553573</v>
      </c>
      <c r="AS47" s="62">
        <f t="shared" si="7"/>
        <v>157</v>
      </c>
    </row>
    <row r="48" spans="1:45">
      <c r="A48" s="1">
        <v>47</v>
      </c>
      <c r="B48" s="1" t="s">
        <v>622</v>
      </c>
      <c r="C48" s="1" t="s">
        <v>112</v>
      </c>
      <c r="D48" s="2" t="s">
        <v>48</v>
      </c>
      <c r="E48" s="117" t="s">
        <v>506</v>
      </c>
      <c r="F48" s="7">
        <f>'план на месяц'!E48</f>
        <v>101.0363206079887</v>
      </c>
      <c r="G48" s="51">
        <f>приоритет!E48</f>
        <v>84.139424724602208</v>
      </c>
      <c r="H48" s="51">
        <f>допродажи!E48</f>
        <v>56.40487445753255</v>
      </c>
      <c r="I48" s="18">
        <f>'средний чек'!E48</f>
        <v>98.460816741302111</v>
      </c>
      <c r="J48" s="71">
        <f>'ср. кол-во позиций в чеке'!E48</f>
        <v>70.260000000000005</v>
      </c>
      <c r="K48" s="33">
        <f>трафик!E48</f>
        <v>101.32635253054102</v>
      </c>
      <c r="L48" s="26">
        <f t="shared" si="8"/>
        <v>511.62778906196661</v>
      </c>
      <c r="M48" s="62">
        <f t="shared" si="4"/>
        <v>134</v>
      </c>
      <c r="N48" s="18">
        <f>'чек-лист'!E48</f>
        <v>93.85</v>
      </c>
      <c r="O48" s="213">
        <f>ТП!C48</f>
        <v>67.333333333333329</v>
      </c>
      <c r="P48" s="71">
        <f>'распорядок дня'!E48</f>
        <v>99.462365591397855</v>
      </c>
      <c r="Q48" s="167">
        <f>'время открытия'!E48</f>
        <v>100</v>
      </c>
      <c r="R48" s="167">
        <f>'время закрытия'!E48</f>
        <v>100</v>
      </c>
      <c r="S48" s="167">
        <f>сан.дни!E48</f>
        <v>100</v>
      </c>
      <c r="T48" s="167">
        <f>фотоотчеты!E48</f>
        <v>96.774193548387103</v>
      </c>
      <c r="U48" s="299">
        <f>инкассация!D48</f>
        <v>100</v>
      </c>
      <c r="V48" s="7">
        <f>'кол-во по штату'!E48</f>
        <v>80</v>
      </c>
      <c r="W48" s="71">
        <f>'кол-во по штату'!F48</f>
        <v>-1</v>
      </c>
      <c r="X48" s="167">
        <f>ценники!E48</f>
        <v>100</v>
      </c>
      <c r="Y48" s="167">
        <f>просрок!E48</f>
        <v>100</v>
      </c>
      <c r="Z48" s="301">
        <f>'медицинские книжки'!C48</f>
        <v>100</v>
      </c>
      <c r="AA48" s="77">
        <f>'% выкладки'!C48</f>
        <v>100</v>
      </c>
      <c r="AB48" s="2">
        <f>'товарные и кассовые отчеты'!E48</f>
        <v>100</v>
      </c>
      <c r="AC48" s="300">
        <f>'Z-отчеты'!E48</f>
        <v>100</v>
      </c>
      <c r="AD48" s="71">
        <f>Очередь!F48</f>
        <v>100</v>
      </c>
      <c r="AE48" s="7">
        <f>'Главная касса'!C48</f>
        <v>100</v>
      </c>
      <c r="AF48" s="277">
        <f>'минусовые остатки'!D48</f>
        <v>100</v>
      </c>
      <c r="AG48" s="26">
        <f t="shared" si="9"/>
        <v>1737.4198924731181</v>
      </c>
      <c r="AH48" s="193">
        <f t="shared" si="5"/>
        <v>34</v>
      </c>
      <c r="AI48" s="86">
        <f>ревизии!E48</f>
        <v>90</v>
      </c>
      <c r="AJ48" s="41">
        <f>ревизии!F48</f>
        <v>-4183.1499999999996</v>
      </c>
      <c r="AK48" s="285">
        <f>ревизии!H48</f>
        <v>0</v>
      </c>
      <c r="AL48" s="167">
        <f>локалки!E48</f>
        <v>100</v>
      </c>
      <c r="AM48" s="167">
        <f>'подснятия сигареты'!E48</f>
        <v>100</v>
      </c>
      <c r="AN48" s="1">
        <f>IF('предоставление скидок'!C48=0,100,0)</f>
        <v>100</v>
      </c>
      <c r="AO48" s="29">
        <f>IF('предоставление скидок'!D48=0,100,0)</f>
        <v>100</v>
      </c>
      <c r="AP48" s="26">
        <f t="shared" si="10"/>
        <v>490</v>
      </c>
      <c r="AQ48" s="62">
        <f t="shared" si="6"/>
        <v>83</v>
      </c>
      <c r="AR48" s="98">
        <f t="shared" si="11"/>
        <v>2739.0476815350848</v>
      </c>
      <c r="AS48" s="193">
        <f t="shared" si="7"/>
        <v>71</v>
      </c>
    </row>
    <row r="49" spans="1:45">
      <c r="A49" s="1">
        <v>48</v>
      </c>
      <c r="B49" s="1" t="s">
        <v>622</v>
      </c>
      <c r="C49" s="1" t="s">
        <v>112</v>
      </c>
      <c r="D49" s="2" t="s">
        <v>49</v>
      </c>
      <c r="E49" s="117" t="s">
        <v>682</v>
      </c>
      <c r="F49" s="7">
        <f>'план на месяц'!E49</f>
        <v>97.320643731392678</v>
      </c>
      <c r="G49" s="51">
        <f>приоритет!E49</f>
        <v>116.81509325681492</v>
      </c>
      <c r="H49" s="51">
        <f>допродажи!E49</f>
        <v>51.934547396962806</v>
      </c>
      <c r="I49" s="18">
        <f>'средний чек'!E49</f>
        <v>98.102347117888115</v>
      </c>
      <c r="J49" s="71">
        <f>'ср. кол-во позиций в чеке'!E49</f>
        <v>82.75</v>
      </c>
      <c r="K49" s="33">
        <f>трафик!E49</f>
        <v>98.035697940503425</v>
      </c>
      <c r="L49" s="26">
        <f t="shared" si="8"/>
        <v>544.95832944356187</v>
      </c>
      <c r="M49" s="193">
        <f t="shared" si="4"/>
        <v>85</v>
      </c>
      <c r="N49" s="18">
        <f>'чек-лист'!E49</f>
        <v>96.65</v>
      </c>
      <c r="O49" s="213">
        <f>ТП!C49</f>
        <v>51.333333333333336</v>
      </c>
      <c r="P49" s="71">
        <f>'распорядок дня'!E49</f>
        <v>99.462365591397855</v>
      </c>
      <c r="Q49" s="167">
        <f>'время открытия'!E49</f>
        <v>100</v>
      </c>
      <c r="R49" s="167">
        <f>'время закрытия'!E49</f>
        <v>100</v>
      </c>
      <c r="S49" s="167">
        <f>сан.дни!E49</f>
        <v>100</v>
      </c>
      <c r="T49" s="167">
        <f>фотоотчеты!E49</f>
        <v>100</v>
      </c>
      <c r="U49" s="299">
        <f>инкассация!D49</f>
        <v>100</v>
      </c>
      <c r="V49" s="7">
        <f>'кол-во по штату'!E49</f>
        <v>80</v>
      </c>
      <c r="W49" s="71">
        <f>'кол-во по штату'!F49</f>
        <v>-1</v>
      </c>
      <c r="X49" s="167">
        <f>ценники!E49</f>
        <v>100</v>
      </c>
      <c r="Y49" s="167">
        <f>просрок!E49</f>
        <v>66.666666666666657</v>
      </c>
      <c r="Z49" s="301">
        <f>'медицинские книжки'!C49</f>
        <v>100</v>
      </c>
      <c r="AA49" s="77">
        <f>'% выкладки'!C49</f>
        <v>100</v>
      </c>
      <c r="AB49" s="2">
        <f>'товарные и кассовые отчеты'!E49</f>
        <v>100</v>
      </c>
      <c r="AC49" s="300">
        <f>'Z-отчеты'!E49</f>
        <v>96.774193548387103</v>
      </c>
      <c r="AD49" s="71">
        <f>Очередь!F49</f>
        <v>100</v>
      </c>
      <c r="AE49" s="7">
        <f>'Главная касса'!C49</f>
        <v>100</v>
      </c>
      <c r="AF49" s="277">
        <f>'минусовые остатки'!D49</f>
        <v>100</v>
      </c>
      <c r="AG49" s="26">
        <f t="shared" si="9"/>
        <v>1690.8865591397848</v>
      </c>
      <c r="AH49" s="193">
        <f t="shared" si="5"/>
        <v>86</v>
      </c>
      <c r="AI49" s="86">
        <f>ревизии!E49</f>
        <v>95</v>
      </c>
      <c r="AJ49" s="41">
        <f>ревизии!F49</f>
        <v>-2006.99</v>
      </c>
      <c r="AK49" s="285">
        <f>ревизии!H49</f>
        <v>50</v>
      </c>
      <c r="AL49" s="167">
        <f>локалки!E49</f>
        <v>100</v>
      </c>
      <c r="AM49" s="167">
        <f>'подснятия сигареты'!E49</f>
        <v>100</v>
      </c>
      <c r="AN49" s="1">
        <f>IF('предоставление скидок'!C49=0,100,0)</f>
        <v>100</v>
      </c>
      <c r="AO49" s="29">
        <f>IF('предоставление скидок'!D49=0,100,0)</f>
        <v>100</v>
      </c>
      <c r="AP49" s="26">
        <f t="shared" si="10"/>
        <v>545</v>
      </c>
      <c r="AQ49" s="193">
        <f t="shared" si="6"/>
        <v>28</v>
      </c>
      <c r="AR49" s="98">
        <f t="shared" si="11"/>
        <v>2780.8448885833468</v>
      </c>
      <c r="AS49" s="193">
        <f t="shared" si="7"/>
        <v>41</v>
      </c>
    </row>
    <row r="50" spans="1:45">
      <c r="A50" s="1">
        <v>49</v>
      </c>
      <c r="B50" s="1" t="s">
        <v>621</v>
      </c>
      <c r="C50" s="1" t="s">
        <v>112</v>
      </c>
      <c r="D50" s="2" t="s">
        <v>50</v>
      </c>
      <c r="E50" s="117" t="s">
        <v>681</v>
      </c>
      <c r="F50" s="7">
        <f>'план на месяц'!E50</f>
        <v>95.176718205574915</v>
      </c>
      <c r="G50" s="51">
        <f>приоритет!E50</f>
        <v>110.3753103448276</v>
      </c>
      <c r="H50" s="51">
        <f>допродажи!E50</f>
        <v>51.51982159237447</v>
      </c>
      <c r="I50" s="18">
        <f>'средний чек'!E50</f>
        <v>91.852119537439307</v>
      </c>
      <c r="J50" s="71">
        <f>'ср. кол-во позиций в чеке'!E50</f>
        <v>76.436666666666667</v>
      </c>
      <c r="K50" s="33">
        <f>трафик!E50</f>
        <v>102.01989708404804</v>
      </c>
      <c r="L50" s="26">
        <f t="shared" si="8"/>
        <v>527.380533430931</v>
      </c>
      <c r="M50" s="62">
        <f t="shared" si="4"/>
        <v>115</v>
      </c>
      <c r="N50" s="18">
        <f>'чек-лист'!E50</f>
        <v>91.65</v>
      </c>
      <c r="O50" s="213">
        <f>ТП!C50</f>
        <v>28.666666666666668</v>
      </c>
      <c r="P50" s="71">
        <f>'распорядок дня'!E50</f>
        <v>98.924731182795682</v>
      </c>
      <c r="Q50" s="167">
        <f>'время открытия'!E50</f>
        <v>100</v>
      </c>
      <c r="R50" s="167">
        <f>'время закрытия'!E50</f>
        <v>100</v>
      </c>
      <c r="S50" s="167">
        <f>сан.дни!E50</f>
        <v>100</v>
      </c>
      <c r="T50" s="167">
        <f>фотоотчеты!E50</f>
        <v>96.774193548387103</v>
      </c>
      <c r="U50" s="299">
        <f>инкассация!D50</f>
        <v>96.774193548387103</v>
      </c>
      <c r="V50" s="7">
        <f>'кол-во по штату'!E50</f>
        <v>100</v>
      </c>
      <c r="W50" s="71">
        <f>'кол-во по штату'!F50</f>
        <v>0</v>
      </c>
      <c r="X50" s="167">
        <f>ценники!E50</f>
        <v>33.333333333333329</v>
      </c>
      <c r="Y50" s="167">
        <f>просрок!E50</f>
        <v>100</v>
      </c>
      <c r="Z50" s="301">
        <f>'медицинские книжки'!C50</f>
        <v>0</v>
      </c>
      <c r="AA50" s="77">
        <f>'% выкладки'!C50</f>
        <v>100</v>
      </c>
      <c r="AB50" s="2">
        <f>'товарные и кассовые отчеты'!E50</f>
        <v>90</v>
      </c>
      <c r="AC50" s="300">
        <f>'Z-отчеты'!E50</f>
        <v>100</v>
      </c>
      <c r="AD50" s="71">
        <f>Очередь!F50</f>
        <v>100</v>
      </c>
      <c r="AE50" s="7">
        <f>'Главная касса'!C50</f>
        <v>100</v>
      </c>
      <c r="AF50" s="277">
        <f>'минусовые остатки'!D50</f>
        <v>100</v>
      </c>
      <c r="AG50" s="26">
        <f t="shared" si="9"/>
        <v>1536.1231182795698</v>
      </c>
      <c r="AH50" s="62">
        <f t="shared" si="5"/>
        <v>179</v>
      </c>
      <c r="AI50" s="86">
        <f>ревизии!E50</f>
        <v>28</v>
      </c>
      <c r="AJ50" s="41">
        <f>ревизии!F50</f>
        <v>-29955</v>
      </c>
      <c r="AK50" s="285">
        <f>ревизии!H50</f>
        <v>50</v>
      </c>
      <c r="AL50" s="167">
        <f>локалки!E50</f>
        <v>100</v>
      </c>
      <c r="AM50" s="167">
        <f>'подснятия сигареты'!E50</f>
        <v>100</v>
      </c>
      <c r="AN50" s="1">
        <f>IF('предоставление скидок'!C50=0,100,0)</f>
        <v>0</v>
      </c>
      <c r="AO50" s="29">
        <f>IF('предоставление скидок'!D50=0,100,0)</f>
        <v>100</v>
      </c>
      <c r="AP50" s="26">
        <f t="shared" si="10"/>
        <v>378</v>
      </c>
      <c r="AQ50" s="61">
        <f t="shared" si="6"/>
        <v>168</v>
      </c>
      <c r="AR50" s="98">
        <f t="shared" si="11"/>
        <v>2441.5036517105009</v>
      </c>
      <c r="AS50" s="62">
        <f t="shared" si="7"/>
        <v>184</v>
      </c>
    </row>
    <row r="51" spans="1:45">
      <c r="A51" s="1">
        <v>50</v>
      </c>
      <c r="B51" s="1" t="s">
        <v>621</v>
      </c>
      <c r="C51" s="1" t="s">
        <v>112</v>
      </c>
      <c r="D51" s="2" t="s">
        <v>51</v>
      </c>
      <c r="E51" s="117" t="s">
        <v>680</v>
      </c>
      <c r="F51" s="7">
        <f>'план на месяц'!E51</f>
        <v>98.632031567683256</v>
      </c>
      <c r="G51" s="51">
        <f>приоритет!E51</f>
        <v>126.39791366906476</v>
      </c>
      <c r="H51" s="51">
        <f>допродажи!E51</f>
        <v>82.77874689161888</v>
      </c>
      <c r="I51" s="18">
        <f>'средний чек'!E51</f>
        <v>98.663071635163973</v>
      </c>
      <c r="J51" s="71">
        <f>'ср. кол-во позиций в чеке'!E51</f>
        <v>79.640000000000015</v>
      </c>
      <c r="K51" s="33">
        <f>трафик!E51</f>
        <v>98.079370078740141</v>
      </c>
      <c r="L51" s="26">
        <f t="shared" si="8"/>
        <v>584.19113384227103</v>
      </c>
      <c r="M51" s="193">
        <f t="shared" si="4"/>
        <v>42</v>
      </c>
      <c r="N51" s="18">
        <f>'чек-лист'!E51</f>
        <v>95.5</v>
      </c>
      <c r="O51" s="213">
        <f>ТП!C51</f>
        <v>73.666666666666671</v>
      </c>
      <c r="P51" s="71">
        <f>'распорядок дня'!E51</f>
        <v>100</v>
      </c>
      <c r="Q51" s="167">
        <f>'время открытия'!E51</f>
        <v>100</v>
      </c>
      <c r="R51" s="167">
        <f>'время закрытия'!E51</f>
        <v>100</v>
      </c>
      <c r="S51" s="167">
        <f>сан.дни!E51</f>
        <v>100</v>
      </c>
      <c r="T51" s="167">
        <f>фотоотчеты!E51</f>
        <v>100</v>
      </c>
      <c r="U51" s="299">
        <f>инкассация!D51</f>
        <v>100</v>
      </c>
      <c r="V51" s="7">
        <f>'кол-во по штату'!E51</f>
        <v>80</v>
      </c>
      <c r="W51" s="71">
        <f>'кол-во по штату'!F51</f>
        <v>-1</v>
      </c>
      <c r="X51" s="167">
        <f>ценники!E51</f>
        <v>100</v>
      </c>
      <c r="Y51" s="167">
        <f>просрок!E51</f>
        <v>66.666666666666657</v>
      </c>
      <c r="Z51" s="301">
        <f>'медицинские книжки'!C51</f>
        <v>100</v>
      </c>
      <c r="AA51" s="77">
        <f>'% выкладки'!C51</f>
        <v>100</v>
      </c>
      <c r="AB51" s="2">
        <f>'товарные и кассовые отчеты'!E51</f>
        <v>100</v>
      </c>
      <c r="AC51" s="300">
        <f>'Z-отчеты'!E51</f>
        <v>100</v>
      </c>
      <c r="AD51" s="71">
        <f>Очередь!F51</f>
        <v>100</v>
      </c>
      <c r="AE51" s="7">
        <f>'Главная касса'!C51</f>
        <v>100</v>
      </c>
      <c r="AF51" s="277">
        <f>'минусовые остатки'!D51</f>
        <v>100</v>
      </c>
      <c r="AG51" s="26">
        <f t="shared" si="9"/>
        <v>1715.8333333333335</v>
      </c>
      <c r="AH51" s="193">
        <f t="shared" si="5"/>
        <v>61</v>
      </c>
      <c r="AI51" s="86">
        <f>ревизии!E51</f>
        <v>100</v>
      </c>
      <c r="AJ51" s="41">
        <f>ревизии!F51</f>
        <v>102.09</v>
      </c>
      <c r="AK51" s="285">
        <f>ревизии!H51</f>
        <v>50</v>
      </c>
      <c r="AL51" s="167">
        <f>локалки!E51</f>
        <v>100</v>
      </c>
      <c r="AM51" s="167">
        <f>'подснятия сигареты'!E51</f>
        <v>100</v>
      </c>
      <c r="AN51" s="1">
        <f>IF('предоставление скидок'!C51=0,100,0)</f>
        <v>0</v>
      </c>
      <c r="AO51" s="29">
        <f>IF('предоставление скидок'!D51=0,100,0)</f>
        <v>100</v>
      </c>
      <c r="AP51" s="26">
        <f t="shared" si="10"/>
        <v>450</v>
      </c>
      <c r="AQ51" s="61">
        <f t="shared" si="6"/>
        <v>112</v>
      </c>
      <c r="AR51" s="98">
        <f t="shared" si="11"/>
        <v>2750.0244671756045</v>
      </c>
      <c r="AS51" s="193">
        <f t="shared" si="7"/>
        <v>59</v>
      </c>
    </row>
    <row r="52" spans="1:45">
      <c r="A52" s="1">
        <v>51</v>
      </c>
      <c r="B52" s="1" t="s">
        <v>622</v>
      </c>
      <c r="C52" s="1" t="s">
        <v>112</v>
      </c>
      <c r="D52" s="2" t="s">
        <v>52</v>
      </c>
      <c r="E52" s="117" t="s">
        <v>683</v>
      </c>
      <c r="F52" s="7">
        <f>'план на месяц'!E52</f>
        <v>100.76352496991578</v>
      </c>
      <c r="G52" s="51">
        <f>приоритет!E52</f>
        <v>102.61117880794701</v>
      </c>
      <c r="H52" s="51">
        <f>допродажи!E52</f>
        <v>49.6551618362057</v>
      </c>
      <c r="I52" s="18">
        <f>'средний чек'!E52</f>
        <v>99.708130605528027</v>
      </c>
      <c r="J52" s="71">
        <f>'ср. кол-во позиций в чеке'!E52</f>
        <v>76.426666666666677</v>
      </c>
      <c r="K52" s="33">
        <f>трафик!E52</f>
        <v>99.97571428571429</v>
      </c>
      <c r="L52" s="26">
        <f t="shared" si="8"/>
        <v>529.14037717197755</v>
      </c>
      <c r="M52" s="62">
        <f t="shared" si="4"/>
        <v>111</v>
      </c>
      <c r="N52" s="18">
        <f>'чек-лист'!E52</f>
        <v>97.35</v>
      </c>
      <c r="O52" s="213">
        <f>ТП!C52</f>
        <v>53.333333333333336</v>
      </c>
      <c r="P52" s="71">
        <f>'распорядок дня'!E52</f>
        <v>100</v>
      </c>
      <c r="Q52" s="167">
        <f>'время открытия'!E52</f>
        <v>100</v>
      </c>
      <c r="R52" s="167">
        <f>'время закрытия'!E52</f>
        <v>100</v>
      </c>
      <c r="S52" s="167">
        <f>сан.дни!E52</f>
        <v>100</v>
      </c>
      <c r="T52" s="167">
        <f>фотоотчеты!E52</f>
        <v>100</v>
      </c>
      <c r="U52" s="299">
        <f>инкассация!D52</f>
        <v>100</v>
      </c>
      <c r="V52" s="7">
        <f>'кол-во по штату'!E52</f>
        <v>100</v>
      </c>
      <c r="W52" s="71">
        <f>'кол-во по штату'!F52</f>
        <v>0</v>
      </c>
      <c r="X52" s="167">
        <f>ценники!E52</f>
        <v>100</v>
      </c>
      <c r="Y52" s="167">
        <f>просрок!E52</f>
        <v>66.666666666666657</v>
      </c>
      <c r="Z52" s="301">
        <f>'медицинские книжки'!C52</f>
        <v>100</v>
      </c>
      <c r="AA52" s="77">
        <f>'% выкладки'!C52</f>
        <v>100</v>
      </c>
      <c r="AB52" s="2">
        <f>'товарные и кассовые отчеты'!E52</f>
        <v>100</v>
      </c>
      <c r="AC52" s="300">
        <f>'Z-отчеты'!E52</f>
        <v>100</v>
      </c>
      <c r="AD52" s="71">
        <f>Очередь!F52</f>
        <v>100</v>
      </c>
      <c r="AE52" s="7">
        <f>'Главная касса'!C52</f>
        <v>100</v>
      </c>
      <c r="AF52" s="277">
        <f>'минусовые остатки'!D52</f>
        <v>100</v>
      </c>
      <c r="AG52" s="26">
        <f t="shared" si="9"/>
        <v>1717.35</v>
      </c>
      <c r="AH52" s="193">
        <f t="shared" si="5"/>
        <v>60</v>
      </c>
      <c r="AI52" s="86">
        <f>ревизии!E52</f>
        <v>61</v>
      </c>
      <c r="AJ52" s="41">
        <f>ревизии!F52</f>
        <v>-18742.87</v>
      </c>
      <c r="AK52" s="285">
        <f>ревизии!H52</f>
        <v>50</v>
      </c>
      <c r="AL52" s="167">
        <f>локалки!E52</f>
        <v>100</v>
      </c>
      <c r="AM52" s="167">
        <f>'подснятия сигареты'!E52</f>
        <v>100</v>
      </c>
      <c r="AN52" s="1">
        <f>IF('предоставление скидок'!C52=0,100,0)</f>
        <v>100</v>
      </c>
      <c r="AO52" s="29">
        <f>IF('предоставление скидок'!D52=0,100,0)</f>
        <v>100</v>
      </c>
      <c r="AP52" s="26">
        <f t="shared" si="10"/>
        <v>511</v>
      </c>
      <c r="AQ52" s="62">
        <f t="shared" si="6"/>
        <v>48</v>
      </c>
      <c r="AR52" s="98">
        <f t="shared" si="11"/>
        <v>2757.4903771719773</v>
      </c>
      <c r="AS52" s="193">
        <f t="shared" si="7"/>
        <v>56</v>
      </c>
    </row>
    <row r="53" spans="1:45">
      <c r="A53" s="1">
        <v>52</v>
      </c>
      <c r="B53" s="1" t="s">
        <v>623</v>
      </c>
      <c r="C53" s="1" t="s">
        <v>122</v>
      </c>
      <c r="D53" s="2" t="s">
        <v>113</v>
      </c>
      <c r="E53" s="117" t="s">
        <v>756</v>
      </c>
      <c r="F53" s="7">
        <f>'план на месяц'!E53</f>
        <v>98.156016894087045</v>
      </c>
      <c r="G53" s="51">
        <f>приоритет!E53</f>
        <v>134.8395238095238</v>
      </c>
      <c r="H53" s="51">
        <f>допродажи!E53</f>
        <v>82.615091314803195</v>
      </c>
      <c r="I53" s="18">
        <f>'средний чек'!E53</f>
        <v>96.829099603228002</v>
      </c>
      <c r="J53" s="71">
        <f>'ср. кол-во позиций в чеке'!E53</f>
        <v>71.736666666666665</v>
      </c>
      <c r="K53" s="33">
        <f>трафик!E53</f>
        <v>99.053333333333327</v>
      </c>
      <c r="L53" s="26">
        <f t="shared" si="8"/>
        <v>583.22973162164203</v>
      </c>
      <c r="M53" s="193">
        <f t="shared" si="4"/>
        <v>44</v>
      </c>
      <c r="N53" s="18">
        <f>'чек-лист'!E53</f>
        <v>97.65</v>
      </c>
      <c r="O53" s="213">
        <f>ТП!C53</f>
        <v>51.5</v>
      </c>
      <c r="P53" s="71">
        <f>'распорядок дня'!E53</f>
        <v>100</v>
      </c>
      <c r="Q53" s="167">
        <f>'время открытия'!E53</f>
        <v>100</v>
      </c>
      <c r="R53" s="167">
        <f>'время закрытия'!E53</f>
        <v>100</v>
      </c>
      <c r="S53" s="167">
        <f>сан.дни!E53</f>
        <v>100</v>
      </c>
      <c r="T53" s="167">
        <f>фотоотчеты!E53</f>
        <v>100</v>
      </c>
      <c r="U53" s="299">
        <f>инкассация!D53</f>
        <v>100</v>
      </c>
      <c r="V53" s="7">
        <f>'кол-во по штату'!E53</f>
        <v>100</v>
      </c>
      <c r="W53" s="71">
        <f>'кол-во по штату'!F53</f>
        <v>0</v>
      </c>
      <c r="X53" s="167">
        <f>ценники!E53</f>
        <v>100</v>
      </c>
      <c r="Y53" s="167">
        <f>просрок!E53</f>
        <v>100</v>
      </c>
      <c r="Z53" s="301">
        <f>'медицинские книжки'!C53</f>
        <v>100</v>
      </c>
      <c r="AA53" s="77">
        <f>'% выкладки'!C53</f>
        <v>98.61818181818181</v>
      </c>
      <c r="AB53" s="2">
        <f>'товарные и кассовые отчеты'!E53</f>
        <v>90</v>
      </c>
      <c r="AC53" s="300">
        <f>'Z-отчеты'!E53</f>
        <v>100</v>
      </c>
      <c r="AD53" s="71">
        <f>Очередь!F53</f>
        <v>100</v>
      </c>
      <c r="AE53" s="7">
        <f>'Главная касса'!C53</f>
        <v>100</v>
      </c>
      <c r="AF53" s="277">
        <f>'минусовые остатки'!D53</f>
        <v>100</v>
      </c>
      <c r="AG53" s="26">
        <f t="shared" si="9"/>
        <v>1737.7681818181818</v>
      </c>
      <c r="AH53" s="193">
        <f t="shared" si="5"/>
        <v>33</v>
      </c>
      <c r="AI53" s="86">
        <f>ревизии!E53</f>
        <v>100</v>
      </c>
      <c r="AJ53" s="41">
        <f>ревизии!F53</f>
        <v>7317.53</v>
      </c>
      <c r="AK53" s="285">
        <f>ревизии!H53</f>
        <v>0</v>
      </c>
      <c r="AL53" s="167">
        <f>локалки!E53</f>
        <v>100</v>
      </c>
      <c r="AM53" s="167">
        <f>'подснятия сигареты'!E53</f>
        <v>100</v>
      </c>
      <c r="AN53" s="1">
        <f>IF('предоставление скидок'!C53=0,100,0)</f>
        <v>100</v>
      </c>
      <c r="AO53" s="29">
        <f>IF('предоставление скидок'!D53=0,100,0)</f>
        <v>100</v>
      </c>
      <c r="AP53" s="26">
        <f t="shared" si="10"/>
        <v>500</v>
      </c>
      <c r="AQ53" s="62">
        <f t="shared" si="6"/>
        <v>52</v>
      </c>
      <c r="AR53" s="98">
        <f t="shared" si="11"/>
        <v>2820.9979134398236</v>
      </c>
      <c r="AS53" s="193">
        <f t="shared" si="7"/>
        <v>23</v>
      </c>
    </row>
    <row r="54" spans="1:45">
      <c r="A54" s="1">
        <v>53</v>
      </c>
      <c r="B54" s="1" t="s">
        <v>623</v>
      </c>
      <c r="C54" s="1" t="s">
        <v>122</v>
      </c>
      <c r="D54" s="2" t="s">
        <v>130</v>
      </c>
      <c r="E54" s="117" t="s">
        <v>756</v>
      </c>
      <c r="F54" s="7">
        <f>'план на месяц'!E54</f>
        <v>89.712319183660895</v>
      </c>
      <c r="G54" s="51">
        <f>приоритет!E54</f>
        <v>45.5285576923077</v>
      </c>
      <c r="H54" s="51">
        <f>допродажи!E54</f>
        <v>74.772797871280446</v>
      </c>
      <c r="I54" s="18">
        <f>'средний чек'!E54</f>
        <v>96.750041771094388</v>
      </c>
      <c r="J54" s="71">
        <f>'ср. кол-во позиций в чеке'!E54</f>
        <v>68.583333333333343</v>
      </c>
      <c r="K54" s="33">
        <f>трафик!E54</f>
        <v>96.065667055674425</v>
      </c>
      <c r="L54" s="26">
        <f t="shared" si="8"/>
        <v>471.41271690735118</v>
      </c>
      <c r="M54" s="61">
        <f t="shared" si="4"/>
        <v>166</v>
      </c>
      <c r="N54" s="18">
        <f>'чек-лист'!E54</f>
        <v>97.75</v>
      </c>
      <c r="O54" s="213">
        <f>ТП!C54</f>
        <v>74</v>
      </c>
      <c r="P54" s="71">
        <f>'распорядок дня'!E54</f>
        <v>100</v>
      </c>
      <c r="Q54" s="167">
        <f>'время открытия'!E54</f>
        <v>100</v>
      </c>
      <c r="R54" s="167">
        <f>'время закрытия'!E54</f>
        <v>100</v>
      </c>
      <c r="S54" s="167">
        <f>сан.дни!E54</f>
        <v>100</v>
      </c>
      <c r="T54" s="167">
        <f>фотоотчеты!E54</f>
        <v>100</v>
      </c>
      <c r="U54" s="299">
        <f>инкассация!D54</f>
        <v>100</v>
      </c>
      <c r="V54" s="7">
        <f>'кол-во по штату'!E54</f>
        <v>100</v>
      </c>
      <c r="W54" s="71">
        <f>'кол-во по штату'!F54</f>
        <v>0</v>
      </c>
      <c r="X54" s="167">
        <f>ценники!E54</f>
        <v>100</v>
      </c>
      <c r="Y54" s="167">
        <f>просрок!E54</f>
        <v>100</v>
      </c>
      <c r="Z54" s="301">
        <f>'медицинские книжки'!C54</f>
        <v>100</v>
      </c>
      <c r="AA54" s="77">
        <f>'% выкладки'!C54</f>
        <v>98.545454545454547</v>
      </c>
      <c r="AB54" s="2">
        <f>'товарные и кассовые отчеты'!E54</f>
        <v>100</v>
      </c>
      <c r="AC54" s="300">
        <f>'Z-отчеты'!E54</f>
        <v>100</v>
      </c>
      <c r="AD54" s="71">
        <f>Очередь!F54</f>
        <v>100</v>
      </c>
      <c r="AE54" s="7">
        <f>'Главная касса'!C54</f>
        <v>100</v>
      </c>
      <c r="AF54" s="277">
        <f>'минусовые остатки'!D54</f>
        <v>100</v>
      </c>
      <c r="AG54" s="26">
        <f t="shared" si="9"/>
        <v>1770.2954545454545</v>
      </c>
      <c r="AH54" s="193">
        <f t="shared" si="5"/>
        <v>3</v>
      </c>
      <c r="AI54" s="86">
        <f>ревизии!E54</f>
        <v>96</v>
      </c>
      <c r="AJ54" s="41">
        <f>ревизии!F54</f>
        <v>-701.54</v>
      </c>
      <c r="AK54" s="285">
        <f>ревизии!H54</f>
        <v>0</v>
      </c>
      <c r="AL54" s="167">
        <f>локалки!E54</f>
        <v>100</v>
      </c>
      <c r="AM54" s="167">
        <f>'подснятия сигареты'!E54</f>
        <v>100</v>
      </c>
      <c r="AN54" s="1">
        <f>IF('предоставление скидок'!C54=0,100,0)</f>
        <v>100</v>
      </c>
      <c r="AO54" s="29">
        <f>IF('предоставление скидок'!D54=0,100,0)</f>
        <v>100</v>
      </c>
      <c r="AP54" s="26">
        <f t="shared" si="10"/>
        <v>496</v>
      </c>
      <c r="AQ54" s="62">
        <f t="shared" si="6"/>
        <v>67</v>
      </c>
      <c r="AR54" s="98">
        <f t="shared" si="11"/>
        <v>2737.7081714528058</v>
      </c>
      <c r="AS54" s="193">
        <f t="shared" si="7"/>
        <v>73</v>
      </c>
    </row>
    <row r="55" spans="1:45">
      <c r="A55" s="1">
        <v>54</v>
      </c>
      <c r="B55" s="1" t="s">
        <v>621</v>
      </c>
      <c r="C55" s="1" t="s">
        <v>112</v>
      </c>
      <c r="D55" s="2" t="s">
        <v>116</v>
      </c>
      <c r="E55" s="117" t="s">
        <v>681</v>
      </c>
      <c r="F55" s="7">
        <f>'план на месяц'!E55</f>
        <v>93.266076685219517</v>
      </c>
      <c r="G55" s="51">
        <f>приоритет!E55</f>
        <v>139.42423469387757</v>
      </c>
      <c r="H55" s="51">
        <f>допродажи!E55</f>
        <v>79.531034320029264</v>
      </c>
      <c r="I55" s="18">
        <f>'средний чек'!E55</f>
        <v>105.98045410784181</v>
      </c>
      <c r="J55" s="71">
        <f>'ср. кол-во позиций в чеке'!E55</f>
        <v>78.94</v>
      </c>
      <c r="K55" s="33">
        <f>трафик!E55</f>
        <v>86.086509376890504</v>
      </c>
      <c r="L55" s="26">
        <f t="shared" si="8"/>
        <v>583.22830918385864</v>
      </c>
      <c r="M55" s="193">
        <f t="shared" si="4"/>
        <v>45</v>
      </c>
      <c r="N55" s="18">
        <f>'чек-лист'!E55</f>
        <v>96.25</v>
      </c>
      <c r="O55" s="213">
        <f>ТП!C55</f>
        <v>66.666666666666671</v>
      </c>
      <c r="P55" s="71">
        <f>'распорядок дня'!E55</f>
        <v>97.849462365591393</v>
      </c>
      <c r="Q55" s="167">
        <f>'время открытия'!E55</f>
        <v>100</v>
      </c>
      <c r="R55" s="167">
        <f>'время закрытия'!E55</f>
        <v>100</v>
      </c>
      <c r="S55" s="167">
        <f>сан.дни!E55</f>
        <v>100</v>
      </c>
      <c r="T55" s="167">
        <f>фотоотчеты!E55</f>
        <v>100</v>
      </c>
      <c r="U55" s="299">
        <f>инкассация!D55</f>
        <v>96.774193548387103</v>
      </c>
      <c r="V55" s="7">
        <f>'кол-во по штату'!E55</f>
        <v>80</v>
      </c>
      <c r="W55" s="71">
        <f>'кол-во по штату'!F55</f>
        <v>-1</v>
      </c>
      <c r="X55" s="167">
        <f>ценники!E55</f>
        <v>100</v>
      </c>
      <c r="Y55" s="167">
        <f>просрок!E55</f>
        <v>66.666666666666657</v>
      </c>
      <c r="Z55" s="301">
        <f>'медицинские книжки'!C55</f>
        <v>100</v>
      </c>
      <c r="AA55" s="77">
        <f>'% выкладки'!C55</f>
        <v>100</v>
      </c>
      <c r="AB55" s="2">
        <f>'товарные и кассовые отчеты'!E55</f>
        <v>100</v>
      </c>
      <c r="AC55" s="300">
        <f>'Z-отчеты'!E55</f>
        <v>90.322580645161295</v>
      </c>
      <c r="AD55" s="71">
        <f>Очередь!F55</f>
        <v>100</v>
      </c>
      <c r="AE55" s="7">
        <f>'Главная касса'!C55</f>
        <v>100</v>
      </c>
      <c r="AF55" s="277">
        <f>'минусовые остатки'!D55</f>
        <v>100</v>
      </c>
      <c r="AG55" s="26">
        <f t="shared" si="9"/>
        <v>1694.5295698924731</v>
      </c>
      <c r="AH55" s="193">
        <f t="shared" si="5"/>
        <v>80</v>
      </c>
      <c r="AI55" s="86">
        <f>ревизии!E55</f>
        <v>100</v>
      </c>
      <c r="AJ55" s="41">
        <f>ревизии!F55</f>
        <v>2080.12</v>
      </c>
      <c r="AK55" s="285">
        <f>ревизии!H55</f>
        <v>0</v>
      </c>
      <c r="AL55" s="167">
        <f>локалки!E55</f>
        <v>100</v>
      </c>
      <c r="AM55" s="167">
        <f>'подснятия сигареты'!E55</f>
        <v>100</v>
      </c>
      <c r="AN55" s="1">
        <f>IF('предоставление скидок'!C55=0,100,0)</f>
        <v>100</v>
      </c>
      <c r="AO55" s="29">
        <f>IF('предоставление скидок'!D55=0,100,0)</f>
        <v>0</v>
      </c>
      <c r="AP55" s="26">
        <f t="shared" si="10"/>
        <v>400</v>
      </c>
      <c r="AQ55" s="61">
        <f t="shared" si="6"/>
        <v>137</v>
      </c>
      <c r="AR55" s="98">
        <f t="shared" si="11"/>
        <v>2677.7578790763314</v>
      </c>
      <c r="AS55" s="62">
        <f t="shared" si="7"/>
        <v>108</v>
      </c>
    </row>
    <row r="56" spans="1:45">
      <c r="A56" s="1">
        <v>55</v>
      </c>
      <c r="B56" s="1" t="s">
        <v>621</v>
      </c>
      <c r="C56" s="1" t="s">
        <v>112</v>
      </c>
      <c r="D56" s="2" t="s">
        <v>56</v>
      </c>
      <c r="E56" s="117" t="s">
        <v>681</v>
      </c>
      <c r="F56" s="7">
        <f>'план на месяц'!E56</f>
        <v>96.802846333489029</v>
      </c>
      <c r="G56" s="51">
        <f>приоритет!E56</f>
        <v>75.864043478260882</v>
      </c>
      <c r="H56" s="51">
        <f>допродажи!E56</f>
        <v>66.493160040122063</v>
      </c>
      <c r="I56" s="18">
        <f>'средний чек'!E56</f>
        <v>97.226446657834799</v>
      </c>
      <c r="J56" s="71">
        <f>'ср. кол-во позиций в чеке'!E56</f>
        <v>71.976666666666659</v>
      </c>
      <c r="K56" s="33">
        <f>трафик!E56</f>
        <v>97.917868626550302</v>
      </c>
      <c r="L56" s="26">
        <f t="shared" si="8"/>
        <v>506.28103180292374</v>
      </c>
      <c r="M56" s="62">
        <f t="shared" si="4"/>
        <v>141</v>
      </c>
      <c r="N56" s="18">
        <f>'чек-лист'!E56</f>
        <v>98.35</v>
      </c>
      <c r="O56" s="213">
        <f>ТП!C56</f>
        <v>42</v>
      </c>
      <c r="P56" s="71">
        <f>'распорядок дня'!E56</f>
        <v>100</v>
      </c>
      <c r="Q56" s="167">
        <f>'время открытия'!E56</f>
        <v>100</v>
      </c>
      <c r="R56" s="167">
        <f>'время закрытия'!E56</f>
        <v>100</v>
      </c>
      <c r="S56" s="167">
        <f>сан.дни!E56</f>
        <v>100</v>
      </c>
      <c r="T56" s="167">
        <f>фотоотчеты!E56</f>
        <v>100</v>
      </c>
      <c r="U56" s="299">
        <f>инкассация!D56</f>
        <v>100</v>
      </c>
      <c r="V56" s="7">
        <f>'кол-во по штату'!E56</f>
        <v>80</v>
      </c>
      <c r="W56" s="71">
        <f>'кол-во по штату'!F56</f>
        <v>-1</v>
      </c>
      <c r="X56" s="167">
        <f>ценники!E56</f>
        <v>100</v>
      </c>
      <c r="Y56" s="167">
        <f>просрок!E56</f>
        <v>66.666666666666657</v>
      </c>
      <c r="Z56" s="301">
        <f>'медицинские книжки'!C56</f>
        <v>100</v>
      </c>
      <c r="AA56" s="77">
        <f>'% выкладки'!C56</f>
        <v>100</v>
      </c>
      <c r="AB56" s="2">
        <f>'товарные и кассовые отчеты'!E56</f>
        <v>100</v>
      </c>
      <c r="AC56" s="300">
        <f>'Z-отчеты'!E56</f>
        <v>100</v>
      </c>
      <c r="AD56" s="71">
        <f>Очередь!F56</f>
        <v>100</v>
      </c>
      <c r="AE56" s="7">
        <f>'Главная касса'!C56</f>
        <v>100</v>
      </c>
      <c r="AF56" s="277">
        <f>'минусовые остатки'!D56</f>
        <v>50</v>
      </c>
      <c r="AG56" s="26">
        <f t="shared" si="9"/>
        <v>1637.0166666666667</v>
      </c>
      <c r="AH56" s="193">
        <f t="shared" si="5"/>
        <v>147</v>
      </c>
      <c r="AI56" s="86">
        <f>ревизии!E56</f>
        <v>0</v>
      </c>
      <c r="AJ56" s="41">
        <f>ревизии!F56</f>
        <v>-179798.98</v>
      </c>
      <c r="AK56" s="285">
        <f>ревизии!H56</f>
        <v>0</v>
      </c>
      <c r="AL56" s="167">
        <f>локалки!E56</f>
        <v>100</v>
      </c>
      <c r="AM56" s="167">
        <f>'подснятия сигареты'!E56</f>
        <v>100</v>
      </c>
      <c r="AN56" s="1">
        <f>IF('предоставление скидок'!C56=0,100,0)</f>
        <v>100</v>
      </c>
      <c r="AO56" s="29">
        <f>IF('предоставление скидок'!D56=0,100,0)</f>
        <v>100</v>
      </c>
      <c r="AP56" s="26">
        <f t="shared" si="10"/>
        <v>400</v>
      </c>
      <c r="AQ56" s="61">
        <f t="shared" si="6"/>
        <v>137</v>
      </c>
      <c r="AR56" s="98">
        <f t="shared" si="11"/>
        <v>2543.2976984695906</v>
      </c>
      <c r="AS56" s="62">
        <f t="shared" si="7"/>
        <v>162</v>
      </c>
    </row>
    <row r="57" spans="1:45">
      <c r="A57" s="1">
        <v>56</v>
      </c>
      <c r="B57" s="1" t="s">
        <v>621</v>
      </c>
      <c r="C57" s="1" t="s">
        <v>112</v>
      </c>
      <c r="D57" s="2" t="s">
        <v>114</v>
      </c>
      <c r="E57" s="117" t="s">
        <v>681</v>
      </c>
      <c r="F57" s="7">
        <f>'план на месяц'!E57</f>
        <v>90.399758012820513</v>
      </c>
      <c r="G57" s="51">
        <f>приоритет!E57</f>
        <v>95.52578534031413</v>
      </c>
      <c r="H57" s="51">
        <f>допродажи!E57</f>
        <v>50.004411000194303</v>
      </c>
      <c r="I57" s="18">
        <f>'средний чек'!E57</f>
        <v>93.957494686627612</v>
      </c>
      <c r="J57" s="71">
        <f>'ср. кол-во позиций в чеке'!E57</f>
        <v>73.076666666666668</v>
      </c>
      <c r="K57" s="33">
        <f>трафик!E57</f>
        <v>95.115969581749056</v>
      </c>
      <c r="L57" s="26">
        <f t="shared" si="8"/>
        <v>498.08008528837229</v>
      </c>
      <c r="M57" s="62">
        <f t="shared" si="4"/>
        <v>151</v>
      </c>
      <c r="N57" s="18">
        <f>'чек-лист'!E57</f>
        <v>96.5</v>
      </c>
      <c r="O57" s="213">
        <f>ТП!C57</f>
        <v>60.333333333333336</v>
      </c>
      <c r="P57" s="71">
        <f>'распорядок дня'!E57</f>
        <v>100</v>
      </c>
      <c r="Q57" s="167">
        <f>'время открытия'!E57</f>
        <v>100</v>
      </c>
      <c r="R57" s="167">
        <f>'время закрытия'!E57</f>
        <v>100</v>
      </c>
      <c r="S57" s="167">
        <f>сан.дни!E57</f>
        <v>100</v>
      </c>
      <c r="T57" s="167">
        <f>фотоотчеты!E57</f>
        <v>100</v>
      </c>
      <c r="U57" s="299">
        <f>инкассация!D57</f>
        <v>100</v>
      </c>
      <c r="V57" s="7">
        <f>'кол-во по штату'!E57</f>
        <v>83.333333333333343</v>
      </c>
      <c r="W57" s="71">
        <f>'кол-во по штату'!F57</f>
        <v>-1</v>
      </c>
      <c r="X57" s="167">
        <f>ценники!E57</f>
        <v>100</v>
      </c>
      <c r="Y57" s="167">
        <f>просрок!E57</f>
        <v>66.666666666666657</v>
      </c>
      <c r="Z57" s="301">
        <f>'медицинские книжки'!C57</f>
        <v>100</v>
      </c>
      <c r="AA57" s="77">
        <f>'% выкладки'!C57</f>
        <v>100</v>
      </c>
      <c r="AB57" s="2">
        <f>'товарные и кассовые отчеты'!E57</f>
        <v>100</v>
      </c>
      <c r="AC57" s="300">
        <f>'Z-отчеты'!E57</f>
        <v>100</v>
      </c>
      <c r="AD57" s="71">
        <f>Очередь!F57</f>
        <v>100</v>
      </c>
      <c r="AE57" s="7">
        <f>'Главная касса'!C57</f>
        <v>100</v>
      </c>
      <c r="AF57" s="277">
        <f>'минусовые остатки'!D57</f>
        <v>100</v>
      </c>
      <c r="AG57" s="26">
        <f t="shared" si="9"/>
        <v>1706.8333333333335</v>
      </c>
      <c r="AH57" s="193">
        <f t="shared" si="5"/>
        <v>66</v>
      </c>
      <c r="AI57" s="86">
        <f>ревизии!E57</f>
        <v>92</v>
      </c>
      <c r="AJ57" s="41">
        <f>ревизии!F57</f>
        <v>-3933.05</v>
      </c>
      <c r="AK57" s="285">
        <f>ревизии!H57</f>
        <v>0</v>
      </c>
      <c r="AL57" s="167">
        <f>локалки!E57</f>
        <v>100</v>
      </c>
      <c r="AM57" s="167">
        <f>'подснятия сигареты'!E57</f>
        <v>100</v>
      </c>
      <c r="AN57" s="1">
        <f>IF('предоставление скидок'!C57=0,100,0)</f>
        <v>100</v>
      </c>
      <c r="AO57" s="29">
        <f>IF('предоставление скидок'!D57=0,100,0)</f>
        <v>100</v>
      </c>
      <c r="AP57" s="26">
        <f t="shared" si="10"/>
        <v>492</v>
      </c>
      <c r="AQ57" s="62">
        <f t="shared" si="6"/>
        <v>78</v>
      </c>
      <c r="AR57" s="98">
        <f t="shared" si="11"/>
        <v>2696.9134186217057</v>
      </c>
      <c r="AS57" s="62">
        <f t="shared" si="7"/>
        <v>95</v>
      </c>
    </row>
    <row r="58" spans="1:45">
      <c r="A58" s="1">
        <v>58</v>
      </c>
      <c r="B58" s="1" t="s">
        <v>621</v>
      </c>
      <c r="C58" s="1" t="s">
        <v>112</v>
      </c>
      <c r="D58" s="2" t="s">
        <v>59</v>
      </c>
      <c r="E58" s="117" t="s">
        <v>680</v>
      </c>
      <c r="F58" s="7">
        <f>'план на месяц'!E58</f>
        <v>109.68626723184667</v>
      </c>
      <c r="G58" s="51">
        <f>приоритет!E58</f>
        <v>83.104090909090914</v>
      </c>
      <c r="H58" s="51">
        <f>допродажи!E58</f>
        <v>57.182733153118356</v>
      </c>
      <c r="I58" s="18">
        <f>'средний чек'!E58</f>
        <v>108.59760922298651</v>
      </c>
      <c r="J58" s="71">
        <f>'ср. кол-во позиций в чеке'!E58</f>
        <v>105.82000000000001</v>
      </c>
      <c r="K58" s="33">
        <f>трафик!E58</f>
        <v>99.679774463441248</v>
      </c>
      <c r="L58" s="26">
        <f t="shared" si="8"/>
        <v>564.07047498048371</v>
      </c>
      <c r="M58" s="193">
        <f t="shared" si="4"/>
        <v>62</v>
      </c>
      <c r="N58" s="18">
        <f>'чек-лист'!E58</f>
        <v>97.15</v>
      </c>
      <c r="O58" s="213">
        <f>ТП!C58</f>
        <v>42.666666666666664</v>
      </c>
      <c r="P58" s="71">
        <f>'распорядок дня'!E58</f>
        <v>99.462365591397855</v>
      </c>
      <c r="Q58" s="167">
        <f>'время открытия'!E58</f>
        <v>100</v>
      </c>
      <c r="R58" s="167">
        <f>'время закрытия'!E58</f>
        <v>100</v>
      </c>
      <c r="S58" s="167">
        <f>сан.дни!E58</f>
        <v>100</v>
      </c>
      <c r="T58" s="167">
        <f>фотоотчеты!E58</f>
        <v>96.774193548387103</v>
      </c>
      <c r="U58" s="299">
        <f>инкассация!D58</f>
        <v>100</v>
      </c>
      <c r="V58" s="7">
        <f>'кол-во по штату'!E58</f>
        <v>80</v>
      </c>
      <c r="W58" s="71">
        <f>'кол-во по штату'!F58</f>
        <v>-1</v>
      </c>
      <c r="X58" s="167">
        <f>ценники!E58</f>
        <v>100</v>
      </c>
      <c r="Y58" s="167">
        <f>просрок!E58</f>
        <v>100</v>
      </c>
      <c r="Z58" s="301">
        <f>'медицинские книжки'!C58</f>
        <v>100</v>
      </c>
      <c r="AA58" s="77">
        <f>'% выкладки'!C58</f>
        <v>97.236363636363635</v>
      </c>
      <c r="AB58" s="2">
        <f>'товарные и кассовые отчеты'!E58</f>
        <v>100</v>
      </c>
      <c r="AC58" s="300">
        <f>'Z-отчеты'!E58</f>
        <v>100</v>
      </c>
      <c r="AD58" s="71">
        <f>Очередь!F58</f>
        <v>100</v>
      </c>
      <c r="AE58" s="7">
        <f>'Главная касса'!C58</f>
        <v>100</v>
      </c>
      <c r="AF58" s="277">
        <f>'минусовые остатки'!D58</f>
        <v>100</v>
      </c>
      <c r="AG58" s="26">
        <f t="shared" si="9"/>
        <v>1713.2895894428152</v>
      </c>
      <c r="AH58" s="193">
        <f t="shared" si="5"/>
        <v>63</v>
      </c>
      <c r="AI58" s="86">
        <f>ревизии!E58</f>
        <v>89</v>
      </c>
      <c r="AJ58" s="41">
        <f>ревизии!F58</f>
        <v>-6064.64</v>
      </c>
      <c r="AK58" s="285">
        <f>ревизии!H58</f>
        <v>50</v>
      </c>
      <c r="AL58" s="167">
        <f>локалки!E58</f>
        <v>100</v>
      </c>
      <c r="AM58" s="167">
        <f>'подснятия сигареты'!E58</f>
        <v>100</v>
      </c>
      <c r="AN58" s="1">
        <f>IF('предоставление скидок'!C58=0,100,0)</f>
        <v>100</v>
      </c>
      <c r="AO58" s="29">
        <f>IF('предоставление скидок'!D58=0,100,0)</f>
        <v>100</v>
      </c>
      <c r="AP58" s="26">
        <f t="shared" si="10"/>
        <v>539</v>
      </c>
      <c r="AQ58" s="62">
        <f t="shared" si="6"/>
        <v>36</v>
      </c>
      <c r="AR58" s="98">
        <f t="shared" si="11"/>
        <v>2816.3600644232988</v>
      </c>
      <c r="AS58" s="193">
        <f t="shared" si="7"/>
        <v>26</v>
      </c>
    </row>
    <row r="59" spans="1:45">
      <c r="A59" s="1">
        <v>59</v>
      </c>
      <c r="B59" s="1" t="s">
        <v>621</v>
      </c>
      <c r="C59" s="1" t="s">
        <v>112</v>
      </c>
      <c r="D59" s="2" t="s">
        <v>60</v>
      </c>
      <c r="E59" s="117" t="s">
        <v>680</v>
      </c>
      <c r="F59" s="7">
        <f>'план на месяц'!E59</f>
        <v>95.676840793489291</v>
      </c>
      <c r="G59" s="51">
        <f>приоритет!E59</f>
        <v>83.441144067796614</v>
      </c>
      <c r="H59" s="51">
        <f>допродажи!E59</f>
        <v>76.969116457743596</v>
      </c>
      <c r="I59" s="18">
        <f>'средний чек'!E59</f>
        <v>97.264940793215757</v>
      </c>
      <c r="J59" s="71">
        <f>'ср. кол-во позиций в чеке'!E59</f>
        <v>85.033333333333331</v>
      </c>
      <c r="K59" s="33">
        <f>трафик!E59</f>
        <v>96.598401598401608</v>
      </c>
      <c r="L59" s="26">
        <f t="shared" si="8"/>
        <v>534.98377704398013</v>
      </c>
      <c r="M59" s="62">
        <f t="shared" si="4"/>
        <v>98</v>
      </c>
      <c r="N59" s="18">
        <f>'чек-лист'!E59</f>
        <v>92.5</v>
      </c>
      <c r="O59" s="213">
        <f>ТП!C59</f>
        <v>63</v>
      </c>
      <c r="P59" s="71">
        <f>'распорядок дня'!E59</f>
        <v>98.387096774193537</v>
      </c>
      <c r="Q59" s="167">
        <f>'время открытия'!E59</f>
        <v>100</v>
      </c>
      <c r="R59" s="167">
        <f>'время закрытия'!E59</f>
        <v>100</v>
      </c>
      <c r="S59" s="167">
        <f>сан.дни!E59</f>
        <v>100</v>
      </c>
      <c r="T59" s="167">
        <f>фотоотчеты!E59</f>
        <v>90.322580645161295</v>
      </c>
      <c r="U59" s="299">
        <f>инкассация!D59</f>
        <v>100</v>
      </c>
      <c r="V59" s="7">
        <f>'кол-во по штату'!E59</f>
        <v>60</v>
      </c>
      <c r="W59" s="71">
        <f>'кол-во по штату'!F59</f>
        <v>-2</v>
      </c>
      <c r="X59" s="167">
        <f>ценники!E59</f>
        <v>100</v>
      </c>
      <c r="Y59" s="167">
        <f>просрок!E59</f>
        <v>66.666666666666657</v>
      </c>
      <c r="Z59" s="301">
        <f>'медицинские книжки'!C59</f>
        <v>100</v>
      </c>
      <c r="AA59" s="77">
        <f>'% выкладки'!C59</f>
        <v>100</v>
      </c>
      <c r="AB59" s="2">
        <f>'товарные и кассовые отчеты'!E59</f>
        <v>100</v>
      </c>
      <c r="AC59" s="300">
        <f>'Z-отчеты'!E59</f>
        <v>100</v>
      </c>
      <c r="AD59" s="71">
        <f>Очередь!F59</f>
        <v>100</v>
      </c>
      <c r="AE59" s="7">
        <f>'Главная касса'!C59</f>
        <v>100</v>
      </c>
      <c r="AF59" s="277">
        <f>'минусовые остатки'!D59</f>
        <v>100</v>
      </c>
      <c r="AG59" s="26">
        <f t="shared" si="9"/>
        <v>1670.8763440860216</v>
      </c>
      <c r="AH59" s="193">
        <f t="shared" si="5"/>
        <v>117</v>
      </c>
      <c r="AI59" s="86">
        <f>ревизии!E59</f>
        <v>29</v>
      </c>
      <c r="AJ59" s="41">
        <f>ревизии!F59</f>
        <v>-26369.17</v>
      </c>
      <c r="AK59" s="285">
        <f>ревизии!H59</f>
        <v>50</v>
      </c>
      <c r="AL59" s="167">
        <f>локалки!E59</f>
        <v>100</v>
      </c>
      <c r="AM59" s="167">
        <f>'подснятия сигареты'!E59</f>
        <v>100</v>
      </c>
      <c r="AN59" s="1">
        <f>IF('предоставление скидок'!C59=0,100,0)</f>
        <v>100</v>
      </c>
      <c r="AO59" s="29">
        <f>IF('предоставление скидок'!D59=0,100,0)</f>
        <v>100</v>
      </c>
      <c r="AP59" s="26">
        <f t="shared" si="10"/>
        <v>479</v>
      </c>
      <c r="AQ59" s="61">
        <f t="shared" si="6"/>
        <v>97</v>
      </c>
      <c r="AR59" s="98">
        <f t="shared" si="11"/>
        <v>2684.860121130002</v>
      </c>
      <c r="AS59" s="62">
        <f t="shared" si="7"/>
        <v>102</v>
      </c>
    </row>
    <row r="60" spans="1:45">
      <c r="A60" s="1">
        <v>60</v>
      </c>
      <c r="B60" s="1" t="s">
        <v>621</v>
      </c>
      <c r="C60" s="1" t="s">
        <v>112</v>
      </c>
      <c r="D60" s="2" t="s">
        <v>61</v>
      </c>
      <c r="E60" s="117" t="s">
        <v>680</v>
      </c>
      <c r="F60" s="7">
        <f>'план на месяц'!E60</f>
        <v>98.537709954936531</v>
      </c>
      <c r="G60" s="51">
        <f>приоритет!E60</f>
        <v>48.821499999999993</v>
      </c>
      <c r="H60" s="51">
        <f>допродажи!E60</f>
        <v>42.441641558264941</v>
      </c>
      <c r="I60" s="18">
        <f>'средний чек'!E60</f>
        <v>98.682236376503909</v>
      </c>
      <c r="J60" s="71">
        <f>'ср. кол-во позиций в чеке'!E60</f>
        <v>74.900000000000006</v>
      </c>
      <c r="K60" s="33">
        <f>трафик!E60</f>
        <v>98.402301170771096</v>
      </c>
      <c r="L60" s="26">
        <f t="shared" si="8"/>
        <v>461.78538906047652</v>
      </c>
      <c r="M60" s="61">
        <f t="shared" si="4"/>
        <v>168</v>
      </c>
      <c r="N60" s="18">
        <f>'чек-лист'!E60</f>
        <v>94.85</v>
      </c>
      <c r="O60" s="213">
        <f>ТП!C60</f>
        <v>66.666666666666671</v>
      </c>
      <c r="P60" s="71">
        <f>'распорядок дня'!E60</f>
        <v>93.548387096774192</v>
      </c>
      <c r="Q60" s="167">
        <f>'время открытия'!E60</f>
        <v>100</v>
      </c>
      <c r="R60" s="167">
        <f>'время закрытия'!E60</f>
        <v>100</v>
      </c>
      <c r="S60" s="167">
        <f>сан.дни!E60</f>
        <v>100</v>
      </c>
      <c r="T60" s="167">
        <f>фотоотчеты!E60</f>
        <v>61.29032258064516</v>
      </c>
      <c r="U60" s="299">
        <f>инкассация!D60</f>
        <v>100</v>
      </c>
      <c r="V60" s="7">
        <f>'кол-во по штату'!E60</f>
        <v>80</v>
      </c>
      <c r="W60" s="71">
        <f>'кол-во по штату'!F60</f>
        <v>-1</v>
      </c>
      <c r="X60" s="167">
        <f>ценники!E60</f>
        <v>100</v>
      </c>
      <c r="Y60" s="167">
        <f>просрок!E60</f>
        <v>66.666666666666657</v>
      </c>
      <c r="Z60" s="301">
        <f>'медицинские книжки'!C60</f>
        <v>100</v>
      </c>
      <c r="AA60" s="77">
        <f>'% выкладки'!C60</f>
        <v>100</v>
      </c>
      <c r="AB60" s="2">
        <f>'товарные и кассовые отчеты'!E60</f>
        <v>100</v>
      </c>
      <c r="AC60" s="300">
        <f>'Z-отчеты'!E60</f>
        <v>100</v>
      </c>
      <c r="AD60" s="71">
        <f>Очередь!F60</f>
        <v>100</v>
      </c>
      <c r="AE60" s="7">
        <f>'Главная касса'!C60</f>
        <v>100</v>
      </c>
      <c r="AF60" s="277">
        <f>'минусовые остатки'!D60</f>
        <v>100</v>
      </c>
      <c r="AG60" s="26">
        <f t="shared" si="9"/>
        <v>1663.0220430107524</v>
      </c>
      <c r="AH60" s="193">
        <f t="shared" si="5"/>
        <v>123</v>
      </c>
      <c r="AI60" s="86">
        <f>ревизии!E60</f>
        <v>94</v>
      </c>
      <c r="AJ60" s="41">
        <f>ревизии!F60</f>
        <v>-2762.14</v>
      </c>
      <c r="AK60" s="285">
        <f>ревизии!H60</f>
        <v>0</v>
      </c>
      <c r="AL60" s="167">
        <f>локалки!E60</f>
        <v>100</v>
      </c>
      <c r="AM60" s="167">
        <f>'подснятия сигареты'!E60</f>
        <v>100</v>
      </c>
      <c r="AN60" s="1">
        <f>IF('предоставление скидок'!C60=0,100,0)</f>
        <v>100</v>
      </c>
      <c r="AO60" s="29">
        <f>IF('предоставление скидок'!D60=0,100,0)</f>
        <v>100</v>
      </c>
      <c r="AP60" s="26">
        <f t="shared" si="10"/>
        <v>494</v>
      </c>
      <c r="AQ60" s="62">
        <f t="shared" si="6"/>
        <v>73</v>
      </c>
      <c r="AR60" s="98">
        <f t="shared" si="11"/>
        <v>2618.807432071229</v>
      </c>
      <c r="AS60" s="62">
        <f t="shared" si="7"/>
        <v>136</v>
      </c>
    </row>
    <row r="61" spans="1:45">
      <c r="A61" s="1">
        <v>61</v>
      </c>
      <c r="B61" s="1" t="s">
        <v>115</v>
      </c>
      <c r="C61" s="1" t="s">
        <v>115</v>
      </c>
      <c r="D61" s="2" t="s">
        <v>121</v>
      </c>
      <c r="E61" s="117" t="s">
        <v>625</v>
      </c>
      <c r="F61" s="7">
        <f>'план на месяц'!E61</f>
        <v>102.66586752136755</v>
      </c>
      <c r="G61" s="51">
        <f>приоритет!E61</f>
        <v>90.880446685878951</v>
      </c>
      <c r="H61" s="51">
        <f>допродажи!E61</f>
        <v>747.916810769108</v>
      </c>
      <c r="I61" s="18">
        <f>'средний чек'!E61</f>
        <v>100.09157494913585</v>
      </c>
      <c r="J61" s="71">
        <f>'ср. кол-во позиций в чеке'!E61</f>
        <v>95.283333333333331</v>
      </c>
      <c r="K61" s="33">
        <f>трафик!E61</f>
        <v>100.28621169916434</v>
      </c>
      <c r="L61" s="26">
        <f t="shared" si="8"/>
        <v>1237.1242449579879</v>
      </c>
      <c r="M61" s="193">
        <f t="shared" si="4"/>
        <v>1</v>
      </c>
      <c r="N61" s="18">
        <f>'чек-лист'!E61</f>
        <v>97.15</v>
      </c>
      <c r="O61" s="213">
        <f>ТП!C61</f>
        <v>78.5</v>
      </c>
      <c r="P61" s="71">
        <f>'распорядок дня'!E61</f>
        <v>100</v>
      </c>
      <c r="Q61" s="167">
        <f>'время открытия'!E61</f>
        <v>100</v>
      </c>
      <c r="R61" s="167">
        <f>'время закрытия'!E61</f>
        <v>100</v>
      </c>
      <c r="S61" s="167">
        <f>сан.дни!E61</f>
        <v>100</v>
      </c>
      <c r="T61" s="167">
        <f>фотоотчеты!E61</f>
        <v>100</v>
      </c>
      <c r="U61" s="299">
        <f>инкассация!D61</f>
        <v>100</v>
      </c>
      <c r="V61" s="7">
        <f>'кол-во по штату'!E61</f>
        <v>80</v>
      </c>
      <c r="W61" s="71">
        <f>'кол-во по штату'!F61</f>
        <v>-1</v>
      </c>
      <c r="X61" s="167">
        <f>ценники!E61</f>
        <v>100</v>
      </c>
      <c r="Y61" s="167">
        <f>просрок!E61</f>
        <v>100</v>
      </c>
      <c r="Z61" s="301">
        <f>'медицинские книжки'!C61</f>
        <v>100</v>
      </c>
      <c r="AA61" s="77">
        <f>'% выкладки'!C61</f>
        <v>100</v>
      </c>
      <c r="AB61" s="2">
        <f>'товарные и кассовые отчеты'!E61</f>
        <v>100</v>
      </c>
      <c r="AC61" s="300">
        <f>'Z-отчеты'!E61</f>
        <v>100</v>
      </c>
      <c r="AD61" s="71">
        <f>Очередь!F61</f>
        <v>100</v>
      </c>
      <c r="AE61" s="7">
        <f>'Главная касса'!C61</f>
        <v>100</v>
      </c>
      <c r="AF61" s="277">
        <f>'минусовые остатки'!D61</f>
        <v>100</v>
      </c>
      <c r="AG61" s="26">
        <f t="shared" si="9"/>
        <v>1755.65</v>
      </c>
      <c r="AH61" s="193">
        <f t="shared" si="5"/>
        <v>13</v>
      </c>
      <c r="AI61" s="86">
        <f>ревизии!E61</f>
        <v>0</v>
      </c>
      <c r="AJ61" s="41">
        <f>ревизии!F61</f>
        <v>-33308.31</v>
      </c>
      <c r="AK61" s="285">
        <f>ревизии!H61</f>
        <v>0</v>
      </c>
      <c r="AL61" s="167">
        <f>локалки!E61</f>
        <v>100</v>
      </c>
      <c r="AM61" s="167">
        <f>'подснятия сигареты'!E61</f>
        <v>100</v>
      </c>
      <c r="AN61" s="1">
        <f>IF('предоставление скидок'!C61=0,100,0)</f>
        <v>100</v>
      </c>
      <c r="AO61" s="29">
        <f>IF('предоставление скидок'!D61=0,100,0)</f>
        <v>100</v>
      </c>
      <c r="AP61" s="26">
        <f t="shared" si="10"/>
        <v>400</v>
      </c>
      <c r="AQ61" s="61">
        <f t="shared" si="6"/>
        <v>137</v>
      </c>
      <c r="AR61" s="98">
        <f t="shared" si="11"/>
        <v>3392.7742449579882</v>
      </c>
      <c r="AS61" s="193">
        <f t="shared" si="7"/>
        <v>1</v>
      </c>
    </row>
    <row r="62" spans="1:45">
      <c r="A62" s="1">
        <v>62</v>
      </c>
      <c r="B62" s="1" t="s">
        <v>622</v>
      </c>
      <c r="C62" s="1" t="s">
        <v>112</v>
      </c>
      <c r="D62" s="2" t="s">
        <v>63</v>
      </c>
      <c r="E62" s="117" t="s">
        <v>506</v>
      </c>
      <c r="F62" s="7">
        <f>'план на месяц'!E62</f>
        <v>96.809913216957582</v>
      </c>
      <c r="G62" s="51">
        <f>приоритет!E62</f>
        <v>108.58698969072165</v>
      </c>
      <c r="H62" s="51">
        <f>допродажи!E62</f>
        <v>101.92253200532677</v>
      </c>
      <c r="I62" s="18">
        <f>'средний чек'!E62</f>
        <v>100.98899392829455</v>
      </c>
      <c r="J62" s="71">
        <f>'ср. кол-во позиций в чеке'!E62</f>
        <v>80.876666666666665</v>
      </c>
      <c r="K62" s="33">
        <f>трафик!E62</f>
        <v>94.170994610485053</v>
      </c>
      <c r="L62" s="26">
        <f t="shared" si="8"/>
        <v>583.35609011845236</v>
      </c>
      <c r="M62" s="193">
        <f t="shared" si="4"/>
        <v>43</v>
      </c>
      <c r="N62" s="18">
        <f>'чек-лист'!E62</f>
        <v>99.85</v>
      </c>
      <c r="O62" s="213">
        <f>ТП!C62</f>
        <v>63.5</v>
      </c>
      <c r="P62" s="71">
        <f>'распорядок дня'!E62</f>
        <v>99.462365591397855</v>
      </c>
      <c r="Q62" s="167">
        <f>'время открытия'!E62</f>
        <v>100</v>
      </c>
      <c r="R62" s="167">
        <f>'время закрытия'!E62</f>
        <v>100</v>
      </c>
      <c r="S62" s="167">
        <f>сан.дни!E62</f>
        <v>100</v>
      </c>
      <c r="T62" s="167">
        <f>фотоотчеты!E62</f>
        <v>96.774193548387103</v>
      </c>
      <c r="U62" s="299">
        <f>инкассация!D62</f>
        <v>100</v>
      </c>
      <c r="V62" s="7">
        <f>'кол-во по штату'!E62</f>
        <v>100</v>
      </c>
      <c r="W62" s="71">
        <f>'кол-во по штату'!F62</f>
        <v>0</v>
      </c>
      <c r="X62" s="167">
        <f>ценники!E62</f>
        <v>100</v>
      </c>
      <c r="Y62" s="167">
        <f>просрок!E62</f>
        <v>100</v>
      </c>
      <c r="Z62" s="301">
        <f>'медицинские книжки'!C62</f>
        <v>100</v>
      </c>
      <c r="AA62" s="77">
        <f>'% выкладки'!C62</f>
        <v>100</v>
      </c>
      <c r="AB62" s="2">
        <f>'товарные и кассовые отчеты'!E62</f>
        <v>100</v>
      </c>
      <c r="AC62" s="300">
        <f>'Z-отчеты'!E62</f>
        <v>100</v>
      </c>
      <c r="AD62" s="71">
        <f>Очередь!F62</f>
        <v>100</v>
      </c>
      <c r="AE62" s="7">
        <f>'Главная касса'!C62</f>
        <v>100</v>
      </c>
      <c r="AF62" s="277">
        <f>'минусовые остатки'!D62</f>
        <v>100</v>
      </c>
      <c r="AG62" s="26">
        <f t="shared" si="9"/>
        <v>1759.5865591397849</v>
      </c>
      <c r="AH62" s="193">
        <f t="shared" si="5"/>
        <v>10</v>
      </c>
      <c r="AI62" s="86">
        <f>ревизии!E62</f>
        <v>97</v>
      </c>
      <c r="AJ62" s="41">
        <f>ревизии!F62</f>
        <v>-950.03</v>
      </c>
      <c r="AK62" s="285">
        <f>ревизии!H62</f>
        <v>0</v>
      </c>
      <c r="AL62" s="167">
        <f>локалки!E62</f>
        <v>100</v>
      </c>
      <c r="AM62" s="167">
        <f>'подснятия сигареты'!E62</f>
        <v>100</v>
      </c>
      <c r="AN62" s="1">
        <f>IF('предоставление скидок'!C62=0,100,0)</f>
        <v>100</v>
      </c>
      <c r="AO62" s="29">
        <f>IF('предоставление скидок'!D62=0,100,0)</f>
        <v>100</v>
      </c>
      <c r="AP62" s="26">
        <f t="shared" si="10"/>
        <v>497</v>
      </c>
      <c r="AQ62" s="62">
        <f t="shared" si="6"/>
        <v>66</v>
      </c>
      <c r="AR62" s="98">
        <f t="shared" si="11"/>
        <v>2839.9426492582375</v>
      </c>
      <c r="AS62" s="193">
        <f t="shared" si="7"/>
        <v>15</v>
      </c>
    </row>
    <row r="63" spans="1:45">
      <c r="A63" s="1">
        <v>63</v>
      </c>
      <c r="B63" s="1" t="s">
        <v>621</v>
      </c>
      <c r="C63" s="1" t="s">
        <v>112</v>
      </c>
      <c r="D63" s="2" t="s">
        <v>64</v>
      </c>
      <c r="E63" s="117" t="s">
        <v>680</v>
      </c>
      <c r="F63" s="7">
        <f>'план на месяц'!E63</f>
        <v>106.57215409836066</v>
      </c>
      <c r="G63" s="51">
        <f>приоритет!E63</f>
        <v>83.251355081555829</v>
      </c>
      <c r="H63" s="51">
        <f>допродажи!E63</f>
        <v>76.325585476668692</v>
      </c>
      <c r="I63" s="18">
        <f>'средний чек'!E63</f>
        <v>96.540393830191661</v>
      </c>
      <c r="J63" s="71">
        <f>'ср. кол-во позиций в чеке'!E63</f>
        <v>79.806666666666672</v>
      </c>
      <c r="K63" s="33">
        <f>трафик!E63</f>
        <v>108.2615219721329</v>
      </c>
      <c r="L63" s="26">
        <f t="shared" si="8"/>
        <v>550.75767712557638</v>
      </c>
      <c r="M63" s="193">
        <f t="shared" si="4"/>
        <v>81</v>
      </c>
      <c r="N63" s="18">
        <f>'чек-лист'!E63</f>
        <v>94.85</v>
      </c>
      <c r="O63" s="213">
        <f>ТП!C63</f>
        <v>67.333333333333329</v>
      </c>
      <c r="P63" s="71">
        <f>'распорядок дня'!E63</f>
        <v>100</v>
      </c>
      <c r="Q63" s="167">
        <f>'время открытия'!E63</f>
        <v>100</v>
      </c>
      <c r="R63" s="167">
        <f>'время закрытия'!E63</f>
        <v>100</v>
      </c>
      <c r="S63" s="167">
        <f>сан.дни!E63</f>
        <v>100</v>
      </c>
      <c r="T63" s="167">
        <f>фотоотчеты!E63</f>
        <v>100</v>
      </c>
      <c r="U63" s="299">
        <f>инкассация!D63</f>
        <v>100</v>
      </c>
      <c r="V63" s="7">
        <f>'кол-во по штату'!E63</f>
        <v>100</v>
      </c>
      <c r="W63" s="71">
        <f>'кол-во по штату'!F63</f>
        <v>0</v>
      </c>
      <c r="X63" s="167">
        <f>ценники!E63</f>
        <v>66.666666666666657</v>
      </c>
      <c r="Y63" s="167">
        <f>просрок!E63</f>
        <v>33.333333333333329</v>
      </c>
      <c r="Z63" s="301">
        <f>'медицинские книжки'!C63</f>
        <v>100</v>
      </c>
      <c r="AA63" s="77">
        <f>'% выкладки'!C63</f>
        <v>100</v>
      </c>
      <c r="AB63" s="2">
        <f>'товарные и кассовые отчеты'!E63</f>
        <v>100</v>
      </c>
      <c r="AC63" s="300">
        <f>'Z-отчеты'!E63</f>
        <v>100</v>
      </c>
      <c r="AD63" s="71">
        <f>Очередь!F63</f>
        <v>100</v>
      </c>
      <c r="AE63" s="7">
        <f>'Главная касса'!C63</f>
        <v>100</v>
      </c>
      <c r="AF63" s="277">
        <f>'минусовые остатки'!D63</f>
        <v>100</v>
      </c>
      <c r="AG63" s="26">
        <f t="shared" si="9"/>
        <v>1662.1833333333334</v>
      </c>
      <c r="AH63" s="193">
        <f t="shared" si="5"/>
        <v>124</v>
      </c>
      <c r="AI63" s="86">
        <f>ревизии!E63</f>
        <v>94</v>
      </c>
      <c r="AJ63" s="41">
        <f>ревизии!F63</f>
        <v>-1805.51</v>
      </c>
      <c r="AK63" s="285">
        <f>ревизии!H63</f>
        <v>0</v>
      </c>
      <c r="AL63" s="167">
        <f>локалки!E63</f>
        <v>100</v>
      </c>
      <c r="AM63" s="167">
        <f>'подснятия сигареты'!E63</f>
        <v>100</v>
      </c>
      <c r="AN63" s="1">
        <f>IF('предоставление скидок'!C63=0,100,0)</f>
        <v>100</v>
      </c>
      <c r="AO63" s="29">
        <f>IF('предоставление скидок'!D63=0,100,0)</f>
        <v>100</v>
      </c>
      <c r="AP63" s="26">
        <f t="shared" si="10"/>
        <v>494</v>
      </c>
      <c r="AQ63" s="62">
        <f t="shared" si="6"/>
        <v>73</v>
      </c>
      <c r="AR63" s="98">
        <f t="shared" si="11"/>
        <v>2706.9410104589097</v>
      </c>
      <c r="AS63" s="193">
        <f t="shared" si="7"/>
        <v>90</v>
      </c>
    </row>
    <row r="64" spans="1:45">
      <c r="A64" s="1">
        <v>64</v>
      </c>
      <c r="B64" s="1" t="s">
        <v>622</v>
      </c>
      <c r="C64" s="1" t="s">
        <v>112</v>
      </c>
      <c r="D64" s="2" t="s">
        <v>65</v>
      </c>
      <c r="E64" s="117" t="s">
        <v>682</v>
      </c>
      <c r="F64" s="7">
        <f>'план на месяц'!E64</f>
        <v>80.348347992351805</v>
      </c>
      <c r="G64" s="51">
        <f>приоритет!E64</f>
        <v>136.67893805309734</v>
      </c>
      <c r="H64" s="51">
        <f>допродажи!E64</f>
        <v>62.465357967667437</v>
      </c>
      <c r="I64" s="18">
        <f>'средний чек'!E64</f>
        <v>90.643196721311455</v>
      </c>
      <c r="J64" s="71">
        <f>'ср. кол-во позиций в чеке'!E64</f>
        <v>72.11666666666666</v>
      </c>
      <c r="K64" s="33">
        <f>трафик!E64</f>
        <v>87.142857142857139</v>
      </c>
      <c r="L64" s="26">
        <f t="shared" si="8"/>
        <v>529.39536454395181</v>
      </c>
      <c r="M64" s="62">
        <f t="shared" si="4"/>
        <v>108</v>
      </c>
      <c r="N64" s="18">
        <f>'чек-лист'!E64</f>
        <v>93.15</v>
      </c>
      <c r="O64" s="213">
        <f>ТП!C64</f>
        <v>42</v>
      </c>
      <c r="P64" s="71">
        <f>'распорядок дня'!E64</f>
        <v>99.462365591397855</v>
      </c>
      <c r="Q64" s="167">
        <f>'время открытия'!E64</f>
        <v>100</v>
      </c>
      <c r="R64" s="167">
        <f>'время закрытия'!E64</f>
        <v>100</v>
      </c>
      <c r="S64" s="167">
        <f>сан.дни!E64</f>
        <v>100</v>
      </c>
      <c r="T64" s="167">
        <f>фотоотчеты!E64</f>
        <v>100</v>
      </c>
      <c r="U64" s="299">
        <f>инкассация!D64</f>
        <v>96.774193548387103</v>
      </c>
      <c r="V64" s="7">
        <f>'кол-во по штату'!E64</f>
        <v>100</v>
      </c>
      <c r="W64" s="71">
        <f>'кол-во по штату'!F64</f>
        <v>0</v>
      </c>
      <c r="X64" s="167">
        <f>ценники!E64</f>
        <v>100</v>
      </c>
      <c r="Y64" s="167">
        <f>просрок!E64</f>
        <v>0</v>
      </c>
      <c r="Z64" s="301">
        <f>'медицинские книжки'!C64</f>
        <v>100</v>
      </c>
      <c r="AA64" s="77">
        <f>'% выкладки'!C64</f>
        <v>100</v>
      </c>
      <c r="AB64" s="2">
        <f>'товарные и кассовые отчеты'!E64</f>
        <v>100</v>
      </c>
      <c r="AC64" s="300">
        <f>'Z-отчеты'!E64</f>
        <v>100</v>
      </c>
      <c r="AD64" s="71">
        <f>Очередь!F64</f>
        <v>100</v>
      </c>
      <c r="AE64" s="7">
        <f>'Главная касса'!C64</f>
        <v>100</v>
      </c>
      <c r="AF64" s="277">
        <f>'минусовые остатки'!D64</f>
        <v>100</v>
      </c>
      <c r="AG64" s="26">
        <f t="shared" si="9"/>
        <v>1631.3865591397848</v>
      </c>
      <c r="AH64" s="193">
        <f t="shared" si="5"/>
        <v>151</v>
      </c>
      <c r="AI64" s="86">
        <f>ревизии!E64</f>
        <v>0</v>
      </c>
      <c r="AJ64" s="41">
        <f>ревизии!F64</f>
        <v>-37180.53</v>
      </c>
      <c r="AK64" s="285">
        <f>ревизии!H64</f>
        <v>50</v>
      </c>
      <c r="AL64" s="167">
        <f>локалки!E64</f>
        <v>100</v>
      </c>
      <c r="AM64" s="167">
        <f>'подснятия сигареты'!E64</f>
        <v>100</v>
      </c>
      <c r="AN64" s="1">
        <f>IF('предоставление скидок'!C64=0,100,0)</f>
        <v>100</v>
      </c>
      <c r="AO64" s="29">
        <f>IF('предоставление скидок'!D64=0,100,0)</f>
        <v>100</v>
      </c>
      <c r="AP64" s="26">
        <f t="shared" si="10"/>
        <v>450</v>
      </c>
      <c r="AQ64" s="61">
        <f t="shared" si="6"/>
        <v>112</v>
      </c>
      <c r="AR64" s="98">
        <f t="shared" si="11"/>
        <v>2610.7819236837367</v>
      </c>
      <c r="AS64" s="62">
        <f t="shared" si="7"/>
        <v>138</v>
      </c>
    </row>
    <row r="65" spans="1:45">
      <c r="A65" s="1">
        <v>65</v>
      </c>
      <c r="B65" s="1" t="s">
        <v>621</v>
      </c>
      <c r="C65" s="1" t="s">
        <v>112</v>
      </c>
      <c r="D65" s="2" t="s">
        <v>123</v>
      </c>
      <c r="E65" s="117" t="s">
        <v>618</v>
      </c>
      <c r="F65" s="7">
        <f>'план на месяц'!E65</f>
        <v>93.355990295544771</v>
      </c>
      <c r="G65" s="51">
        <f>приоритет!E65</f>
        <v>99.90926573426573</v>
      </c>
      <c r="H65" s="51">
        <f>допродажи!E65</f>
        <v>66.38668354061582</v>
      </c>
      <c r="I65" s="18">
        <f>'средний чек'!E65</f>
        <v>100.52668703438761</v>
      </c>
      <c r="J65" s="71">
        <f>'ср. кол-во позиций в чеке'!E65</f>
        <v>70.903333333333336</v>
      </c>
      <c r="K65" s="33">
        <f>трафик!E65</f>
        <v>91.415197568389047</v>
      </c>
      <c r="L65" s="26">
        <f t="shared" ref="L65:L129" si="12">SUM(F65:K65)</f>
        <v>522.49715750653627</v>
      </c>
      <c r="M65" s="62">
        <f t="shared" si="4"/>
        <v>119</v>
      </c>
      <c r="N65" s="18">
        <f>'чек-лист'!E65</f>
        <v>94.65</v>
      </c>
      <c r="O65" s="213">
        <f>ТП!C65</f>
        <v>57</v>
      </c>
      <c r="P65" s="71">
        <f>'распорядок дня'!E65</f>
        <v>99.462365591397855</v>
      </c>
      <c r="Q65" s="167">
        <f>'время открытия'!E65</f>
        <v>100</v>
      </c>
      <c r="R65" s="167">
        <f>'время закрытия'!E65</f>
        <v>100</v>
      </c>
      <c r="S65" s="167">
        <f>сан.дни!E65</f>
        <v>100</v>
      </c>
      <c r="T65" s="167">
        <f>фотоотчеты!E65</f>
        <v>96.774193548387103</v>
      </c>
      <c r="U65" s="299">
        <f>инкассация!D65</f>
        <v>100</v>
      </c>
      <c r="V65" s="7">
        <f>'кол-во по штату'!E65</f>
        <v>100</v>
      </c>
      <c r="W65" s="71">
        <f>'кол-во по штату'!F65</f>
        <v>0</v>
      </c>
      <c r="X65" s="167">
        <f>ценники!E65</f>
        <v>100</v>
      </c>
      <c r="Y65" s="167">
        <f>просрок!E65</f>
        <v>0</v>
      </c>
      <c r="Z65" s="301">
        <f>'медицинские книжки'!C65</f>
        <v>100</v>
      </c>
      <c r="AA65" s="77">
        <f>'% выкладки'!C65</f>
        <v>100</v>
      </c>
      <c r="AB65" s="2">
        <f>'товарные и кассовые отчеты'!E65</f>
        <v>90</v>
      </c>
      <c r="AC65" s="300">
        <f>'Z-отчеты'!E65</f>
        <v>100</v>
      </c>
      <c r="AD65" s="71">
        <f>Очередь!F65</f>
        <v>100</v>
      </c>
      <c r="AE65" s="7">
        <f>'Главная касса'!C65</f>
        <v>100</v>
      </c>
      <c r="AF65" s="277">
        <f>'минусовые остатки'!D65</f>
        <v>100</v>
      </c>
      <c r="AG65" s="26">
        <f t="shared" ref="AG65:AG129" si="13">SUM(X65:AF65)+SUM(N65:V65)</f>
        <v>1637.8865591397848</v>
      </c>
      <c r="AH65" s="193">
        <f t="shared" si="5"/>
        <v>145</v>
      </c>
      <c r="AI65" s="86">
        <f>ревизии!E65</f>
        <v>99</v>
      </c>
      <c r="AJ65" s="41">
        <f>ревизии!F65</f>
        <v>-430.17</v>
      </c>
      <c r="AK65" s="285">
        <f>ревизии!H65</f>
        <v>0</v>
      </c>
      <c r="AL65" s="167">
        <f>локалки!E65</f>
        <v>100</v>
      </c>
      <c r="AM65" s="167">
        <f>'подснятия сигареты'!E65</f>
        <v>100</v>
      </c>
      <c r="AN65" s="1">
        <f>IF('предоставление скидок'!C65=0,100,0)</f>
        <v>0</v>
      </c>
      <c r="AO65" s="29">
        <f>IF('предоставление скидок'!D65=0,100,0)</f>
        <v>100</v>
      </c>
      <c r="AP65" s="26">
        <f t="shared" ref="AP65:AP129" si="14">SUM(AK65:AO65)+AI65</f>
        <v>399</v>
      </c>
      <c r="AQ65" s="61">
        <f t="shared" si="6"/>
        <v>151</v>
      </c>
      <c r="AR65" s="98">
        <f t="shared" ref="AR65:AR129" si="15">AP65+AG65+L65</f>
        <v>2559.3837166463209</v>
      </c>
      <c r="AS65" s="62">
        <f t="shared" si="7"/>
        <v>158</v>
      </c>
    </row>
    <row r="66" spans="1:45">
      <c r="A66" s="1">
        <v>66</v>
      </c>
      <c r="B66" s="1" t="s">
        <v>622</v>
      </c>
      <c r="C66" s="1" t="s">
        <v>112</v>
      </c>
      <c r="D66" s="2" t="s">
        <v>67</v>
      </c>
      <c r="E66" s="117" t="s">
        <v>108</v>
      </c>
      <c r="F66" s="7">
        <f>'план на месяц'!E66</f>
        <v>102.34738873550522</v>
      </c>
      <c r="G66" s="51">
        <f>приоритет!E66</f>
        <v>61.077932203389842</v>
      </c>
      <c r="H66" s="51">
        <f>допродажи!E66</f>
        <v>68.250843054152284</v>
      </c>
      <c r="I66" s="18">
        <f>'средний чек'!E66</f>
        <v>98.91866357344243</v>
      </c>
      <c r="J66" s="71">
        <f>'ср. кол-во позиций в чеке'!E66</f>
        <v>90.363333333333344</v>
      </c>
      <c r="K66" s="33">
        <f>трафик!E66</f>
        <v>101.44953979426097</v>
      </c>
      <c r="L66" s="26">
        <f t="shared" si="12"/>
        <v>522.40770069408404</v>
      </c>
      <c r="M66" s="62">
        <f t="shared" si="4"/>
        <v>121</v>
      </c>
      <c r="N66" s="18">
        <f>'чек-лист'!E66</f>
        <v>95.85</v>
      </c>
      <c r="O66" s="213">
        <f>ТП!C66</f>
        <v>53.333333333333336</v>
      </c>
      <c r="P66" s="71">
        <f>'распорядок дня'!E66</f>
        <v>99.462365591397855</v>
      </c>
      <c r="Q66" s="167">
        <f>'время открытия'!E66</f>
        <v>100</v>
      </c>
      <c r="R66" s="167">
        <f>'время закрытия'!E66</f>
        <v>100</v>
      </c>
      <c r="S66" s="167">
        <f>сан.дни!E66</f>
        <v>100</v>
      </c>
      <c r="T66" s="167">
        <f>фотоотчеты!E66</f>
        <v>100</v>
      </c>
      <c r="U66" s="299">
        <f>инкассация!D66</f>
        <v>100</v>
      </c>
      <c r="V66" s="7">
        <f>'кол-во по штату'!E66</f>
        <v>80</v>
      </c>
      <c r="W66" s="71">
        <f>'кол-во по штату'!F66</f>
        <v>-1</v>
      </c>
      <c r="X66" s="167">
        <f>ценники!E66</f>
        <v>100</v>
      </c>
      <c r="Y66" s="167">
        <f>просрок!E66</f>
        <v>100</v>
      </c>
      <c r="Z66" s="301">
        <f>'медицинские книжки'!C66</f>
        <v>100</v>
      </c>
      <c r="AA66" s="77">
        <f>'% выкладки'!C66</f>
        <v>100</v>
      </c>
      <c r="AB66" s="2">
        <f>'товарные и кассовые отчеты'!E66</f>
        <v>100</v>
      </c>
      <c r="AC66" s="300">
        <f>'Z-отчеты'!E66</f>
        <v>96.774193548387103</v>
      </c>
      <c r="AD66" s="71">
        <f>Очередь!F66</f>
        <v>100</v>
      </c>
      <c r="AE66" s="7">
        <f>'Главная касса'!C66</f>
        <v>100</v>
      </c>
      <c r="AF66" s="277">
        <f>'минусовые остатки'!D66</f>
        <v>100</v>
      </c>
      <c r="AG66" s="26">
        <f t="shared" si="13"/>
        <v>1725.4198924731181</v>
      </c>
      <c r="AH66" s="193">
        <f t="shared" si="5"/>
        <v>47</v>
      </c>
      <c r="AI66" s="86">
        <f>ревизии!E66</f>
        <v>9</v>
      </c>
      <c r="AJ66" s="41">
        <f>ревизии!F66</f>
        <v>-22760</v>
      </c>
      <c r="AK66" s="285">
        <f>ревизии!H66</f>
        <v>0</v>
      </c>
      <c r="AL66" s="167">
        <f>локалки!E66</f>
        <v>100</v>
      </c>
      <c r="AM66" s="167">
        <f>'подснятия сигареты'!E66</f>
        <v>100</v>
      </c>
      <c r="AN66" s="1">
        <f>IF('предоставление скидок'!C66=0,100,0)</f>
        <v>100</v>
      </c>
      <c r="AO66" s="29">
        <f>IF('предоставление скидок'!D66=0,100,0)</f>
        <v>100</v>
      </c>
      <c r="AP66" s="26">
        <f t="shared" si="14"/>
        <v>409</v>
      </c>
      <c r="AQ66" s="61">
        <f t="shared" si="6"/>
        <v>135</v>
      </c>
      <c r="AR66" s="98">
        <f t="shared" si="15"/>
        <v>2656.8275931672024</v>
      </c>
      <c r="AS66" s="62">
        <f t="shared" si="7"/>
        <v>120</v>
      </c>
    </row>
    <row r="67" spans="1:45">
      <c r="A67" s="1">
        <v>67</v>
      </c>
      <c r="B67" s="1" t="s">
        <v>622</v>
      </c>
      <c r="C67" s="1" t="s">
        <v>117</v>
      </c>
      <c r="D67" s="2" t="s">
        <v>128</v>
      </c>
      <c r="E67" s="117" t="s">
        <v>683</v>
      </c>
      <c r="F67" s="7">
        <f>'план на месяц'!E67</f>
        <v>103.25385695623777</v>
      </c>
      <c r="G67" s="51">
        <f>приоритет!E67</f>
        <v>104.70933415536375</v>
      </c>
      <c r="H67" s="51">
        <f>допродажи!E67</f>
        <v>62.004120995739029</v>
      </c>
      <c r="I67" s="18">
        <f>'средний чек'!E67</f>
        <v>97.590907126629787</v>
      </c>
      <c r="J67" s="71">
        <f>'ср. кол-во позиций в чеке'!E67</f>
        <v>85.44</v>
      </c>
      <c r="K67" s="33">
        <f>трафик!E67</f>
        <v>104.57327307940606</v>
      </c>
      <c r="L67" s="26">
        <f t="shared" si="12"/>
        <v>557.57149231337644</v>
      </c>
      <c r="M67" s="193">
        <f t="shared" ref="M67:M130" si="16">RANK(L67,$L$2:$L$193)</f>
        <v>69</v>
      </c>
      <c r="N67" s="18">
        <f>'чек-лист'!E67</f>
        <v>96.25</v>
      </c>
      <c r="O67" s="213">
        <f>ТП!C67</f>
        <v>56.333333333333336</v>
      </c>
      <c r="P67" s="71">
        <f>'распорядок дня'!E67</f>
        <v>98.924731182795682</v>
      </c>
      <c r="Q67" s="167">
        <f>'время открытия'!E67</f>
        <v>100</v>
      </c>
      <c r="R67" s="167">
        <f>'время закрытия'!E67</f>
        <v>100</v>
      </c>
      <c r="S67" s="167">
        <f>сан.дни!E67</f>
        <v>100</v>
      </c>
      <c r="T67" s="167">
        <f>фотоотчеты!E67</f>
        <v>100</v>
      </c>
      <c r="U67" s="299">
        <f>инкассация!D67</f>
        <v>93.548387096774192</v>
      </c>
      <c r="V67" s="7">
        <f>'кол-во по штату'!E67</f>
        <v>100</v>
      </c>
      <c r="W67" s="71">
        <f>'кол-во по штату'!F67</f>
        <v>0</v>
      </c>
      <c r="X67" s="167">
        <f>ценники!E67</f>
        <v>100</v>
      </c>
      <c r="Y67" s="167">
        <f>просрок!E67</f>
        <v>33.333333333333329</v>
      </c>
      <c r="Z67" s="301">
        <f>'медицинские книжки'!C67</f>
        <v>100</v>
      </c>
      <c r="AA67" s="77">
        <f>'% выкладки'!C67</f>
        <v>100</v>
      </c>
      <c r="AB67" s="2">
        <f>'товарные и кассовые отчеты'!E67</f>
        <v>100</v>
      </c>
      <c r="AC67" s="300">
        <f>'Z-отчеты'!E67</f>
        <v>100</v>
      </c>
      <c r="AD67" s="71">
        <f>Очередь!F67</f>
        <v>100</v>
      </c>
      <c r="AE67" s="7">
        <f>'Главная касса'!C67</f>
        <v>100</v>
      </c>
      <c r="AF67" s="277">
        <f>'минусовые остатки'!D67</f>
        <v>100</v>
      </c>
      <c r="AG67" s="26">
        <f t="shared" si="13"/>
        <v>1678.3897849462364</v>
      </c>
      <c r="AH67" s="193">
        <f t="shared" ref="AH67:AH130" si="17">RANK(AG67,$AG$2:$AG$193)</f>
        <v>104</v>
      </c>
      <c r="AI67" s="86">
        <f>ревизии!E67</f>
        <v>98</v>
      </c>
      <c r="AJ67" s="41">
        <f>ревизии!F67</f>
        <v>-992.04</v>
      </c>
      <c r="AK67" s="285">
        <f>ревизии!H67</f>
        <v>0</v>
      </c>
      <c r="AL67" s="167">
        <f>локалки!E67</f>
        <v>100</v>
      </c>
      <c r="AM67" s="167">
        <f>'подснятия сигареты'!E67</f>
        <v>90.909090909090907</v>
      </c>
      <c r="AN67" s="1">
        <f>IF('предоставление скидок'!C67=0,100,0)</f>
        <v>0</v>
      </c>
      <c r="AO67" s="29">
        <f>IF('предоставление скидок'!D67=0,100,0)</f>
        <v>100</v>
      </c>
      <c r="AP67" s="26">
        <f t="shared" si="14"/>
        <v>388.90909090909088</v>
      </c>
      <c r="AQ67" s="61">
        <f t="shared" ref="AQ67:AQ130" si="18">RANK(AP67,$AP$2:$AP$193)</f>
        <v>161</v>
      </c>
      <c r="AR67" s="98">
        <f t="shared" si="15"/>
        <v>2624.8703681687039</v>
      </c>
      <c r="AS67" s="62">
        <f t="shared" ref="AS67:AS130" si="19">RANK(AR67,$AR$2:$AR$193)</f>
        <v>132</v>
      </c>
    </row>
    <row r="68" spans="1:45">
      <c r="A68" s="1">
        <v>68</v>
      </c>
      <c r="B68" s="1" t="s">
        <v>623</v>
      </c>
      <c r="C68" s="1" t="s">
        <v>122</v>
      </c>
      <c r="D68" s="2" t="s">
        <v>126</v>
      </c>
      <c r="E68" s="117" t="s">
        <v>528</v>
      </c>
      <c r="F68" s="7">
        <f>'план на месяц'!E68</f>
        <v>82.339543159331299</v>
      </c>
      <c r="G68" s="51">
        <f>приоритет!E68</f>
        <v>60.662795138888889</v>
      </c>
      <c r="H68" s="51">
        <f>допродажи!E68</f>
        <v>44.935424763667946</v>
      </c>
      <c r="I68" s="18">
        <f>'средний чек'!E68</f>
        <v>92.38088167461909</v>
      </c>
      <c r="J68" s="71">
        <f>'ср. кол-во позиций в чеке'!E68</f>
        <v>71.31</v>
      </c>
      <c r="K68" s="33">
        <f>трафик!E68</f>
        <v>88.049039433771497</v>
      </c>
      <c r="L68" s="26">
        <f t="shared" si="12"/>
        <v>439.67768417027872</v>
      </c>
      <c r="M68" s="61">
        <f t="shared" si="16"/>
        <v>173</v>
      </c>
      <c r="N68" s="18">
        <f>'чек-лист'!E68</f>
        <v>96.75</v>
      </c>
      <c r="O68" s="213">
        <f>ТП!C68</f>
        <v>71</v>
      </c>
      <c r="P68" s="71">
        <f>'распорядок дня'!E68</f>
        <v>100</v>
      </c>
      <c r="Q68" s="167">
        <f>'время открытия'!E68</f>
        <v>100</v>
      </c>
      <c r="R68" s="167">
        <f>'время закрытия'!E68</f>
        <v>100</v>
      </c>
      <c r="S68" s="167">
        <f>сан.дни!E68</f>
        <v>100</v>
      </c>
      <c r="T68" s="167">
        <f>фотоотчеты!E68</f>
        <v>100</v>
      </c>
      <c r="U68" s="299">
        <f>инкассация!D68</f>
        <v>100</v>
      </c>
      <c r="V68" s="7">
        <f>'кол-во по штату'!E68</f>
        <v>100</v>
      </c>
      <c r="W68" s="71">
        <f>'кол-во по штату'!F68</f>
        <v>0</v>
      </c>
      <c r="X68" s="167">
        <f>ценники!E68</f>
        <v>100</v>
      </c>
      <c r="Y68" s="167">
        <f>просрок!E68</f>
        <v>100</v>
      </c>
      <c r="Z68" s="301">
        <f>'медицинские книжки'!C68</f>
        <v>100</v>
      </c>
      <c r="AA68" s="77">
        <f>'% выкладки'!C68</f>
        <v>98.4</v>
      </c>
      <c r="AB68" s="2">
        <f>'товарные и кассовые отчеты'!E68</f>
        <v>100</v>
      </c>
      <c r="AC68" s="300">
        <f>'Z-отчеты'!E68</f>
        <v>100</v>
      </c>
      <c r="AD68" s="71">
        <f>Очередь!F68</f>
        <v>100</v>
      </c>
      <c r="AE68" s="7">
        <f>'Главная касса'!C68</f>
        <v>100</v>
      </c>
      <c r="AF68" s="277">
        <f>'минусовые остатки'!D68</f>
        <v>100</v>
      </c>
      <c r="AG68" s="26">
        <f t="shared" si="13"/>
        <v>1766.15</v>
      </c>
      <c r="AH68" s="193">
        <f t="shared" si="17"/>
        <v>6</v>
      </c>
      <c r="AI68" s="86">
        <f>ревизии!E68</f>
        <v>60</v>
      </c>
      <c r="AJ68" s="41">
        <f>ревизии!F68</f>
        <v>-17758.43</v>
      </c>
      <c r="AK68" s="285">
        <f>ревизии!H68</f>
        <v>50</v>
      </c>
      <c r="AL68" s="167">
        <f>локалки!E68</f>
        <v>100</v>
      </c>
      <c r="AM68" s="167">
        <f>'подснятия сигареты'!E68</f>
        <v>100</v>
      </c>
      <c r="AN68" s="1">
        <f>IF('предоставление скидок'!C68=0,100,0)</f>
        <v>100</v>
      </c>
      <c r="AO68" s="29">
        <f>IF('предоставление скидок'!D68=0,100,0)</f>
        <v>100</v>
      </c>
      <c r="AP68" s="26">
        <f t="shared" si="14"/>
        <v>510</v>
      </c>
      <c r="AQ68" s="62">
        <f t="shared" si="18"/>
        <v>49</v>
      </c>
      <c r="AR68" s="98">
        <f t="shared" si="15"/>
        <v>2715.8276841702786</v>
      </c>
      <c r="AS68" s="193">
        <f t="shared" si="19"/>
        <v>79</v>
      </c>
    </row>
    <row r="69" spans="1:45">
      <c r="A69" s="1">
        <v>69</v>
      </c>
      <c r="B69" s="1" t="s">
        <v>623</v>
      </c>
      <c r="C69" s="1" t="s">
        <v>122</v>
      </c>
      <c r="D69" s="2" t="s">
        <v>127</v>
      </c>
      <c r="E69" s="117" t="s">
        <v>756</v>
      </c>
      <c r="F69" s="7">
        <f>'план на месяц'!E69</f>
        <v>99.769341463414634</v>
      </c>
      <c r="G69" s="51">
        <f>приоритет!E69</f>
        <v>95.599052419354848</v>
      </c>
      <c r="H69" s="51">
        <f>допродажи!E69</f>
        <v>71.09446254071662</v>
      </c>
      <c r="I69" s="18">
        <f>'средний чек'!E69</f>
        <v>103.63781239232218</v>
      </c>
      <c r="J69" s="71">
        <f>'ср. кол-во позиций в чеке'!E69</f>
        <v>87.110000000000014</v>
      </c>
      <c r="K69" s="33">
        <f>трафик!E69</f>
        <v>95.019407407407414</v>
      </c>
      <c r="L69" s="26">
        <f t="shared" si="12"/>
        <v>552.23007622321575</v>
      </c>
      <c r="M69" s="193">
        <f t="shared" si="16"/>
        <v>76</v>
      </c>
      <c r="N69" s="18">
        <f>'чек-лист'!E69</f>
        <v>98.25</v>
      </c>
      <c r="O69" s="213">
        <f>ТП!C69</f>
        <v>64.5</v>
      </c>
      <c r="P69" s="71">
        <f>'распорядок дня'!E69</f>
        <v>98.924731182795682</v>
      </c>
      <c r="Q69" s="167">
        <f>'время открытия'!E69</f>
        <v>100</v>
      </c>
      <c r="R69" s="167">
        <f>'время закрытия'!E69</f>
        <v>100</v>
      </c>
      <c r="S69" s="167">
        <f>сан.дни!E69</f>
        <v>100</v>
      </c>
      <c r="T69" s="167">
        <f>фотоотчеты!E69</f>
        <v>93.548387096774192</v>
      </c>
      <c r="U69" s="299">
        <f>инкассация!D69</f>
        <v>100</v>
      </c>
      <c r="V69" s="7">
        <f>'кол-во по штату'!E69</f>
        <v>100</v>
      </c>
      <c r="W69" s="71">
        <f>'кол-во по штату'!F69</f>
        <v>0</v>
      </c>
      <c r="X69" s="167">
        <f>ценники!E69</f>
        <v>100</v>
      </c>
      <c r="Y69" s="167">
        <f>просрок!E69</f>
        <v>100</v>
      </c>
      <c r="Z69" s="301">
        <f>'медицинские книжки'!C69</f>
        <v>100</v>
      </c>
      <c r="AA69" s="77">
        <f>'% выкладки'!C69</f>
        <v>100</v>
      </c>
      <c r="AB69" s="2">
        <f>'товарные и кассовые отчеты'!E69</f>
        <v>100</v>
      </c>
      <c r="AC69" s="300">
        <f>'Z-отчеты'!E69</f>
        <v>100</v>
      </c>
      <c r="AD69" s="71">
        <f>Очередь!F69</f>
        <v>100</v>
      </c>
      <c r="AE69" s="7">
        <f>'Главная касса'!C69</f>
        <v>100</v>
      </c>
      <c r="AF69" s="277">
        <f>'минусовые остатки'!D69</f>
        <v>100</v>
      </c>
      <c r="AG69" s="26">
        <f t="shared" si="13"/>
        <v>1755.2231182795699</v>
      </c>
      <c r="AH69" s="193">
        <f t="shared" si="17"/>
        <v>14</v>
      </c>
      <c r="AI69" s="86">
        <f>ревизии!E69</f>
        <v>94</v>
      </c>
      <c r="AJ69" s="41">
        <f>ревизии!F69</f>
        <v>-2778.66</v>
      </c>
      <c r="AK69" s="285">
        <f>ревизии!H69</f>
        <v>0</v>
      </c>
      <c r="AL69" s="167">
        <f>локалки!E69</f>
        <v>100</v>
      </c>
      <c r="AM69" s="167">
        <f>'подснятия сигареты'!E69</f>
        <v>100</v>
      </c>
      <c r="AN69" s="1">
        <f>IF('предоставление скидок'!C69=0,100,0)</f>
        <v>100</v>
      </c>
      <c r="AO69" s="29">
        <f>IF('предоставление скидок'!D69=0,100,0)</f>
        <v>100</v>
      </c>
      <c r="AP69" s="26">
        <f t="shared" si="14"/>
        <v>494</v>
      </c>
      <c r="AQ69" s="62">
        <f t="shared" si="18"/>
        <v>73</v>
      </c>
      <c r="AR69" s="98">
        <f t="shared" si="15"/>
        <v>2801.4531945027857</v>
      </c>
      <c r="AS69" s="193">
        <f t="shared" si="19"/>
        <v>30</v>
      </c>
    </row>
    <row r="70" spans="1:45">
      <c r="A70" s="1">
        <v>70</v>
      </c>
      <c r="B70" s="1" t="s">
        <v>622</v>
      </c>
      <c r="C70" s="1" t="s">
        <v>117</v>
      </c>
      <c r="D70" s="2" t="s">
        <v>125</v>
      </c>
      <c r="E70" s="117" t="s">
        <v>683</v>
      </c>
      <c r="F70" s="7">
        <f>'план на месяц'!E70</f>
        <v>106.87193654266957</v>
      </c>
      <c r="G70" s="51">
        <f>приоритет!E70</f>
        <v>72.456575520833326</v>
      </c>
      <c r="H70" s="51">
        <f>допродажи!E70</f>
        <v>63.337122502605759</v>
      </c>
      <c r="I70" s="18">
        <f>'средний чек'!E70</f>
        <v>97.127613983138062</v>
      </c>
      <c r="J70" s="71">
        <f>'ср. кол-во позиций в чеке'!E70</f>
        <v>85.976666666666674</v>
      </c>
      <c r="K70" s="33">
        <f>трафик!E70</f>
        <v>108.60658747300216</v>
      </c>
      <c r="L70" s="26">
        <f t="shared" si="12"/>
        <v>534.37650268891559</v>
      </c>
      <c r="M70" s="62">
        <f t="shared" si="16"/>
        <v>100</v>
      </c>
      <c r="N70" s="18">
        <f>'чек-лист'!E70</f>
        <v>98.35</v>
      </c>
      <c r="O70" s="213">
        <f>ТП!C70</f>
        <v>51.666666666666664</v>
      </c>
      <c r="P70" s="71">
        <f>'распорядок дня'!E70</f>
        <v>100</v>
      </c>
      <c r="Q70" s="167">
        <f>'время открытия'!E70</f>
        <v>100</v>
      </c>
      <c r="R70" s="167">
        <f>'время закрытия'!E70</f>
        <v>100</v>
      </c>
      <c r="S70" s="167">
        <f>сан.дни!E70</f>
        <v>100</v>
      </c>
      <c r="T70" s="167">
        <f>фотоотчеты!E70</f>
        <v>100</v>
      </c>
      <c r="U70" s="299">
        <f>инкассация!D70</f>
        <v>100</v>
      </c>
      <c r="V70" s="7">
        <f>'кол-во по штату'!E70</f>
        <v>100</v>
      </c>
      <c r="W70" s="71">
        <f>'кол-во по штату'!F70</f>
        <v>0</v>
      </c>
      <c r="X70" s="167">
        <f>ценники!E70</f>
        <v>100</v>
      </c>
      <c r="Y70" s="167">
        <f>просрок!E70</f>
        <v>66.666666666666657</v>
      </c>
      <c r="Z70" s="301">
        <f>'медицинские книжки'!C70</f>
        <v>100</v>
      </c>
      <c r="AA70" s="77">
        <f>'% выкладки'!C70</f>
        <v>100</v>
      </c>
      <c r="AB70" s="2">
        <f>'товарные и кассовые отчеты'!E70</f>
        <v>90</v>
      </c>
      <c r="AC70" s="300">
        <f>'Z-отчеты'!E70</f>
        <v>100</v>
      </c>
      <c r="AD70" s="71">
        <f>Очередь!F70</f>
        <v>100</v>
      </c>
      <c r="AE70" s="7">
        <f>'Главная касса'!C70</f>
        <v>100</v>
      </c>
      <c r="AF70" s="277">
        <f>'минусовые остатки'!D70</f>
        <v>100</v>
      </c>
      <c r="AG70" s="26">
        <f t="shared" si="13"/>
        <v>1706.6833333333334</v>
      </c>
      <c r="AH70" s="193">
        <f t="shared" si="17"/>
        <v>67</v>
      </c>
      <c r="AI70" s="86">
        <f>ревизии!E70</f>
        <v>0</v>
      </c>
      <c r="AJ70" s="41">
        <f>ревизии!F70</f>
        <v>-143889.98000000001</v>
      </c>
      <c r="AK70" s="285">
        <f>ревизии!H70</f>
        <v>50</v>
      </c>
      <c r="AL70" s="167">
        <f>локалки!E70</f>
        <v>100</v>
      </c>
      <c r="AM70" s="167">
        <f>'подснятия сигареты'!E70</f>
        <v>90.909090909090907</v>
      </c>
      <c r="AN70" s="1">
        <f>IF('предоставление скидок'!C70=0,100,0)</f>
        <v>0</v>
      </c>
      <c r="AO70" s="29">
        <f>IF('предоставление скидок'!D70=0,100,0)</f>
        <v>100</v>
      </c>
      <c r="AP70" s="26">
        <f t="shared" si="14"/>
        <v>340.90909090909088</v>
      </c>
      <c r="AQ70" s="61">
        <f t="shared" si="18"/>
        <v>186</v>
      </c>
      <c r="AR70" s="98">
        <f t="shared" si="15"/>
        <v>2581.9689269313399</v>
      </c>
      <c r="AS70" s="62">
        <f t="shared" si="19"/>
        <v>150</v>
      </c>
    </row>
    <row r="71" spans="1:45">
      <c r="A71" s="1">
        <v>71</v>
      </c>
      <c r="B71" s="1" t="s">
        <v>621</v>
      </c>
      <c r="C71" s="1" t="s">
        <v>112</v>
      </c>
      <c r="D71" s="2" t="s">
        <v>72</v>
      </c>
      <c r="E71" s="117" t="s">
        <v>617</v>
      </c>
      <c r="F71" s="7">
        <f>'план на месяц'!E71</f>
        <v>105.73862681958532</v>
      </c>
      <c r="G71" s="51">
        <f>приоритет!E71</f>
        <v>76.215670789724086</v>
      </c>
      <c r="H71" s="51">
        <f>допродажи!E71</f>
        <v>70.648968868179978</v>
      </c>
      <c r="I71" s="18">
        <f>'средний чек'!E71</f>
        <v>99.922577442149716</v>
      </c>
      <c r="J71" s="71">
        <f>'ср. кол-во позиций в чеке'!E71</f>
        <v>82.96</v>
      </c>
      <c r="K71" s="33">
        <f>трафик!E71</f>
        <v>104.1663916630482</v>
      </c>
      <c r="L71" s="26">
        <f t="shared" si="12"/>
        <v>539.65223558268724</v>
      </c>
      <c r="M71" s="62">
        <f t="shared" si="16"/>
        <v>91</v>
      </c>
      <c r="N71" s="18">
        <f>'чек-лист'!E71</f>
        <v>100</v>
      </c>
      <c r="O71" s="213">
        <f>ТП!C71</f>
        <v>49.666666666666664</v>
      </c>
      <c r="P71" s="71">
        <f>'распорядок дня'!E71</f>
        <v>98.924731182795682</v>
      </c>
      <c r="Q71" s="167">
        <f>'время открытия'!E71</f>
        <v>96.774193548387103</v>
      </c>
      <c r="R71" s="167">
        <f>'время закрытия'!E71</f>
        <v>100</v>
      </c>
      <c r="S71" s="167">
        <f>сан.дни!E71</f>
        <v>100</v>
      </c>
      <c r="T71" s="167">
        <f>фотоотчеты!E71</f>
        <v>100</v>
      </c>
      <c r="U71" s="299">
        <f>инкассация!D71</f>
        <v>96.774193548387103</v>
      </c>
      <c r="V71" s="7">
        <f>'кол-во по штату'!E71</f>
        <v>100</v>
      </c>
      <c r="W71" s="71">
        <f>'кол-во по штату'!F71</f>
        <v>0</v>
      </c>
      <c r="X71" s="167">
        <f>ценники!E71</f>
        <v>100</v>
      </c>
      <c r="Y71" s="167">
        <f>просрок!E71</f>
        <v>100</v>
      </c>
      <c r="Z71" s="301">
        <f>'медицинские книжки'!C71</f>
        <v>100</v>
      </c>
      <c r="AA71" s="77">
        <f>'% выкладки'!C71</f>
        <v>100</v>
      </c>
      <c r="AB71" s="2">
        <f>'товарные и кассовые отчеты'!E71</f>
        <v>100</v>
      </c>
      <c r="AC71" s="300">
        <f>'Z-отчеты'!E71</f>
        <v>100</v>
      </c>
      <c r="AD71" s="71">
        <f>Очередь!F71</f>
        <v>100</v>
      </c>
      <c r="AE71" s="7">
        <f>'Главная касса'!C71</f>
        <v>100</v>
      </c>
      <c r="AF71" s="277">
        <f>'минусовые остатки'!D71</f>
        <v>100</v>
      </c>
      <c r="AG71" s="26">
        <f t="shared" si="13"/>
        <v>1742.1397849462364</v>
      </c>
      <c r="AH71" s="193">
        <f t="shared" si="17"/>
        <v>30</v>
      </c>
      <c r="AI71" s="86">
        <f>ревизии!E71</f>
        <v>100</v>
      </c>
      <c r="AJ71" s="41">
        <f>ревизии!F71</f>
        <v>4450.3599999999997</v>
      </c>
      <c r="AK71" s="285">
        <f>ревизии!H71</f>
        <v>50</v>
      </c>
      <c r="AL71" s="167">
        <f>локалки!E71</f>
        <v>100</v>
      </c>
      <c r="AM71" s="167">
        <f>'подснятия сигареты'!E71</f>
        <v>100</v>
      </c>
      <c r="AN71" s="1">
        <f>IF('предоставление скидок'!C71=0,100,0)</f>
        <v>100</v>
      </c>
      <c r="AO71" s="29">
        <f>IF('предоставление скидок'!D71=0,100,0)</f>
        <v>100</v>
      </c>
      <c r="AP71" s="26">
        <f t="shared" si="14"/>
        <v>550</v>
      </c>
      <c r="AQ71" s="193">
        <f t="shared" si="18"/>
        <v>23</v>
      </c>
      <c r="AR71" s="98">
        <f t="shared" si="15"/>
        <v>2831.7920205289238</v>
      </c>
      <c r="AS71" s="193">
        <f t="shared" si="19"/>
        <v>18</v>
      </c>
    </row>
    <row r="72" spans="1:45">
      <c r="A72" s="1">
        <v>72</v>
      </c>
      <c r="B72" s="1" t="s">
        <v>623</v>
      </c>
      <c r="C72" s="1" t="s">
        <v>124</v>
      </c>
      <c r="D72" s="2" t="s">
        <v>570</v>
      </c>
      <c r="E72" s="117" t="s">
        <v>107</v>
      </c>
      <c r="F72" s="7">
        <f>'план на месяц'!E72</f>
        <v>121.37407486631018</v>
      </c>
      <c r="G72" s="51">
        <f>приоритет!E72</f>
        <v>132.85099756690997</v>
      </c>
      <c r="H72" s="51">
        <f>допродажи!E72</f>
        <v>101.77236520523225</v>
      </c>
      <c r="I72" s="18">
        <f>'средний чек'!E72</f>
        <v>103.81396965663608</v>
      </c>
      <c r="J72" s="71">
        <f>'ср. кол-во позиций в чеке'!E72</f>
        <v>90.063333333333333</v>
      </c>
      <c r="K72" s="33">
        <f>трафик!E72</f>
        <v>113.28031088082902</v>
      </c>
      <c r="L72" s="26">
        <f t="shared" si="12"/>
        <v>663.15505150925071</v>
      </c>
      <c r="M72" s="193">
        <f t="shared" si="16"/>
        <v>17</v>
      </c>
      <c r="N72" s="18">
        <f>'чек-лист'!E72</f>
        <v>93.75</v>
      </c>
      <c r="O72" s="213">
        <f>ТП!C72</f>
        <v>97</v>
      </c>
      <c r="P72" s="71">
        <f>'распорядок дня'!E72</f>
        <v>100</v>
      </c>
      <c r="Q72" s="167">
        <f>'время открытия'!E72</f>
        <v>100</v>
      </c>
      <c r="R72" s="167">
        <f>'время закрытия'!E72</f>
        <v>100</v>
      </c>
      <c r="S72" s="167">
        <f>сан.дни!E72</f>
        <v>100</v>
      </c>
      <c r="T72" s="167">
        <f>фотоотчеты!E72</f>
        <v>100</v>
      </c>
      <c r="U72" s="299">
        <f>инкассация!D72</f>
        <v>100</v>
      </c>
      <c r="V72" s="7">
        <f>'кол-во по штату'!E72</f>
        <v>100</v>
      </c>
      <c r="W72" s="71">
        <f>'кол-во по штату'!F72</f>
        <v>0</v>
      </c>
      <c r="X72" s="167">
        <f>ценники!E72</f>
        <v>100</v>
      </c>
      <c r="Y72" s="167">
        <f>просрок!E72</f>
        <v>100</v>
      </c>
      <c r="Z72" s="301">
        <f>'медицинские книжки'!C72</f>
        <v>100</v>
      </c>
      <c r="AA72" s="77">
        <f>'% выкладки'!C72</f>
        <v>72.727272727272734</v>
      </c>
      <c r="AB72" s="2">
        <f>'товарные и кассовые отчеты'!E72</f>
        <v>100</v>
      </c>
      <c r="AC72" s="300">
        <f>'Z-отчеты'!E72</f>
        <v>100</v>
      </c>
      <c r="AD72" s="71">
        <f>Очередь!F72</f>
        <v>100</v>
      </c>
      <c r="AE72" s="7">
        <f>'Главная касса'!C72</f>
        <v>100</v>
      </c>
      <c r="AF72" s="277">
        <f>'минусовые остатки'!D72</f>
        <v>100</v>
      </c>
      <c r="AG72" s="26">
        <f t="shared" si="13"/>
        <v>1763.4772727272727</v>
      </c>
      <c r="AH72" s="193">
        <f t="shared" si="17"/>
        <v>8</v>
      </c>
      <c r="AI72" s="86">
        <f>ревизии!E72</f>
        <v>92</v>
      </c>
      <c r="AJ72" s="41">
        <f>ревизии!F72</f>
        <v>-1376.14</v>
      </c>
      <c r="AK72" s="285">
        <f>ревизии!H72</f>
        <v>0</v>
      </c>
      <c r="AL72" s="167">
        <f>локалки!E72</f>
        <v>100</v>
      </c>
      <c r="AM72" s="167">
        <f>'подснятия сигареты'!E72</f>
        <v>100</v>
      </c>
      <c r="AN72" s="1">
        <f>IF('предоставление скидок'!C72=0,100,0)</f>
        <v>100</v>
      </c>
      <c r="AO72" s="29">
        <f>IF('предоставление скидок'!D72=0,100,0)</f>
        <v>0</v>
      </c>
      <c r="AP72" s="26">
        <f t="shared" si="14"/>
        <v>392</v>
      </c>
      <c r="AQ72" s="61">
        <f t="shared" si="18"/>
        <v>157</v>
      </c>
      <c r="AR72" s="98">
        <f t="shared" si="15"/>
        <v>2818.6323242365238</v>
      </c>
      <c r="AS72" s="193">
        <f t="shared" si="19"/>
        <v>24</v>
      </c>
    </row>
    <row r="73" spans="1:45">
      <c r="A73" s="1">
        <v>73</v>
      </c>
      <c r="B73" s="1" t="s">
        <v>623</v>
      </c>
      <c r="C73" s="1" t="s">
        <v>171</v>
      </c>
      <c r="D73" s="2" t="s">
        <v>172</v>
      </c>
      <c r="E73" s="117" t="s">
        <v>107</v>
      </c>
      <c r="F73" s="7">
        <f>'план на месяц'!E73</f>
        <v>103.21193693693694</v>
      </c>
      <c r="G73" s="51">
        <f>приоритет!E73</f>
        <v>80.672763819095479</v>
      </c>
      <c r="H73" s="51">
        <f>допродажи!E73</f>
        <v>82.363040595890567</v>
      </c>
      <c r="I73" s="18">
        <f>'средний чек'!E73</f>
        <v>94.810528319375024</v>
      </c>
      <c r="J73" s="71">
        <f>'ср. кол-во позиций в чеке'!E73</f>
        <v>84.383333333333326</v>
      </c>
      <c r="K73" s="33">
        <f>трафик!E73</f>
        <v>106.55731922398589</v>
      </c>
      <c r="L73" s="26">
        <f t="shared" si="12"/>
        <v>551.99892222861718</v>
      </c>
      <c r="M73" s="193">
        <f t="shared" si="16"/>
        <v>78</v>
      </c>
      <c r="N73" s="18">
        <f>'чек-лист'!E73</f>
        <v>98</v>
      </c>
      <c r="O73" s="213">
        <f>ТП!C73</f>
        <v>43</v>
      </c>
      <c r="P73" s="71">
        <f>'распорядок дня'!E73</f>
        <v>99.462365591397855</v>
      </c>
      <c r="Q73" s="167">
        <f>'время открытия'!E73</f>
        <v>100</v>
      </c>
      <c r="R73" s="167">
        <f>'время закрытия'!E73</f>
        <v>100</v>
      </c>
      <c r="S73" s="167">
        <f>сан.дни!E73</f>
        <v>100</v>
      </c>
      <c r="T73" s="167">
        <f>фотоотчеты!E73</f>
        <v>100</v>
      </c>
      <c r="U73" s="299">
        <f>инкассация!D73</f>
        <v>100</v>
      </c>
      <c r="V73" s="7">
        <f>'кол-во по штату'!E73</f>
        <v>100</v>
      </c>
      <c r="W73" s="71">
        <f>'кол-во по штату'!F73</f>
        <v>0</v>
      </c>
      <c r="X73" s="167">
        <f>ценники!E73</f>
        <v>100</v>
      </c>
      <c r="Y73" s="167">
        <f>просрок!E73</f>
        <v>100</v>
      </c>
      <c r="Z73" s="301">
        <f>'медицинские книжки'!C73</f>
        <v>100</v>
      </c>
      <c r="AA73" s="77">
        <f>'% выкладки'!C73</f>
        <v>100</v>
      </c>
      <c r="AB73" s="2">
        <f>'товарные и кассовые отчеты'!E73</f>
        <v>100</v>
      </c>
      <c r="AC73" s="300">
        <f>'Z-отчеты'!E73</f>
        <v>96.774193548387103</v>
      </c>
      <c r="AD73" s="71">
        <f>Очередь!F73</f>
        <v>100</v>
      </c>
      <c r="AE73" s="7">
        <f>'Главная касса'!C73</f>
        <v>100</v>
      </c>
      <c r="AF73" s="277">
        <f>'минусовые остатки'!D73</f>
        <v>100</v>
      </c>
      <c r="AG73" s="26">
        <f t="shared" si="13"/>
        <v>1737.236559139785</v>
      </c>
      <c r="AH73" s="193">
        <f t="shared" si="17"/>
        <v>35</v>
      </c>
      <c r="AI73" s="86">
        <f>ревизии!E73</f>
        <v>93</v>
      </c>
      <c r="AJ73" s="41">
        <f>ревизии!F73</f>
        <v>-1820.11</v>
      </c>
      <c r="AK73" s="285">
        <f>ревизии!H73</f>
        <v>50</v>
      </c>
      <c r="AL73" s="167">
        <f>локалки!E73</f>
        <v>100</v>
      </c>
      <c r="AM73" s="167">
        <f>'подснятия сигареты'!E73</f>
        <v>90.909090909090907</v>
      </c>
      <c r="AN73" s="1">
        <f>IF('предоставление скидок'!C73=0,100,0)</f>
        <v>100</v>
      </c>
      <c r="AO73" s="29">
        <f>IF('предоставление скидок'!D73=0,100,0)</f>
        <v>100</v>
      </c>
      <c r="AP73" s="26">
        <f t="shared" si="14"/>
        <v>533.90909090909088</v>
      </c>
      <c r="AQ73" s="62">
        <f t="shared" si="18"/>
        <v>38</v>
      </c>
      <c r="AR73" s="98">
        <f t="shared" si="15"/>
        <v>2823.1445722774929</v>
      </c>
      <c r="AS73" s="193">
        <f t="shared" si="19"/>
        <v>21</v>
      </c>
    </row>
    <row r="74" spans="1:45">
      <c r="A74" s="1">
        <v>74</v>
      </c>
      <c r="B74" s="1" t="s">
        <v>621</v>
      </c>
      <c r="C74" s="1" t="s">
        <v>112</v>
      </c>
      <c r="D74" s="2" t="s">
        <v>166</v>
      </c>
      <c r="E74" s="117" t="s">
        <v>681</v>
      </c>
      <c r="F74" s="7">
        <f>'план на месяц'!E74</f>
        <v>102.57811445427731</v>
      </c>
      <c r="G74" s="51">
        <f>приоритет!E74</f>
        <v>215.05513227513228</v>
      </c>
      <c r="H74" s="51">
        <f>допродажи!E74</f>
        <v>67.053002205629014</v>
      </c>
      <c r="I74" s="18">
        <f>'средний чек'!E74</f>
        <v>95.701812209239634</v>
      </c>
      <c r="J74" s="71">
        <f>'ср. кол-во позиций в чеке'!E74</f>
        <v>67.546666666666681</v>
      </c>
      <c r="K74" s="33">
        <f>трафик!E74</f>
        <v>105.01664739884393</v>
      </c>
      <c r="L74" s="26">
        <f t="shared" si="12"/>
        <v>652.95137520978881</v>
      </c>
      <c r="M74" s="193">
        <f t="shared" si="16"/>
        <v>18</v>
      </c>
      <c r="N74" s="18">
        <f>'чек-лист'!E74</f>
        <v>90.85</v>
      </c>
      <c r="O74" s="213">
        <f>ТП!C74</f>
        <v>32.333333333333336</v>
      </c>
      <c r="P74" s="71">
        <f>'распорядок дня'!E74</f>
        <v>98.387096774193537</v>
      </c>
      <c r="Q74" s="167">
        <f>'время открытия'!E74</f>
        <v>96.774193548387103</v>
      </c>
      <c r="R74" s="167">
        <f>'время закрытия'!E74</f>
        <v>100</v>
      </c>
      <c r="S74" s="167">
        <f>сан.дни!E74</f>
        <v>100</v>
      </c>
      <c r="T74" s="167">
        <f>фотоотчеты!E74</f>
        <v>100</v>
      </c>
      <c r="U74" s="299">
        <f>инкассация!D74</f>
        <v>93.548387096774192</v>
      </c>
      <c r="V74" s="7">
        <f>'кол-во по штату'!E74</f>
        <v>100</v>
      </c>
      <c r="W74" s="71">
        <f>'кол-во по штату'!F74</f>
        <v>0</v>
      </c>
      <c r="X74" s="167">
        <f>ценники!E74</f>
        <v>66.666666666666657</v>
      </c>
      <c r="Y74" s="167">
        <f>просрок!E74</f>
        <v>66.666666666666657</v>
      </c>
      <c r="Z74" s="301">
        <f>'медицинские книжки'!C74</f>
        <v>100</v>
      </c>
      <c r="AA74" s="77">
        <f>'% выкладки'!C74</f>
        <v>100</v>
      </c>
      <c r="AB74" s="2">
        <f>'товарные и кассовые отчеты'!E74</f>
        <v>100</v>
      </c>
      <c r="AC74" s="300">
        <f>'Z-отчеты'!E74</f>
        <v>100</v>
      </c>
      <c r="AD74" s="71">
        <f>Очередь!F74</f>
        <v>100</v>
      </c>
      <c r="AE74" s="7">
        <f>'Главная касса'!C74</f>
        <v>100</v>
      </c>
      <c r="AF74" s="277">
        <f>'минусовые остатки'!D74</f>
        <v>100</v>
      </c>
      <c r="AG74" s="26">
        <f t="shared" si="13"/>
        <v>1645.2263440860215</v>
      </c>
      <c r="AH74" s="193">
        <f t="shared" si="17"/>
        <v>137</v>
      </c>
      <c r="AI74" s="86">
        <f>ревизии!E74</f>
        <v>100</v>
      </c>
      <c r="AJ74" s="41">
        <f>ревизии!F74</f>
        <v>23301.97</v>
      </c>
      <c r="AK74" s="285">
        <f>ревизии!H74</f>
        <v>0</v>
      </c>
      <c r="AL74" s="167">
        <f>локалки!E74</f>
        <v>100</v>
      </c>
      <c r="AM74" s="167">
        <f>'подснятия сигареты'!E74</f>
        <v>100</v>
      </c>
      <c r="AN74" s="1">
        <f>IF('предоставление скидок'!C74=0,100,0)</f>
        <v>100</v>
      </c>
      <c r="AO74" s="29">
        <f>IF('предоставление скидок'!D74=0,100,0)</f>
        <v>100</v>
      </c>
      <c r="AP74" s="26">
        <f t="shared" si="14"/>
        <v>500</v>
      </c>
      <c r="AQ74" s="62">
        <f t="shared" si="18"/>
        <v>52</v>
      </c>
      <c r="AR74" s="98">
        <f t="shared" si="15"/>
        <v>2798.1777192958102</v>
      </c>
      <c r="AS74" s="193">
        <f t="shared" si="19"/>
        <v>31</v>
      </c>
    </row>
    <row r="75" spans="1:45">
      <c r="A75" s="1">
        <v>75</v>
      </c>
      <c r="B75" s="198" t="s">
        <v>621</v>
      </c>
      <c r="C75" s="198" t="s">
        <v>112</v>
      </c>
      <c r="D75" s="2" t="s">
        <v>568</v>
      </c>
      <c r="E75" s="117" t="s">
        <v>617</v>
      </c>
      <c r="F75" s="7">
        <f>'план на месяц'!E75</f>
        <v>102.047704866562</v>
      </c>
      <c r="G75" s="51">
        <f>приоритет!E75</f>
        <v>65.326844968268347</v>
      </c>
      <c r="H75" s="51">
        <f>допродажи!E75</f>
        <v>79.866088804847365</v>
      </c>
      <c r="I75" s="18">
        <f>'средний чек'!E75</f>
        <v>97.185565927545582</v>
      </c>
      <c r="J75" s="71">
        <f>'ср. кол-во позиций в чеке'!E75</f>
        <v>80.540000000000006</v>
      </c>
      <c r="K75" s="33">
        <f>трафик!E75</f>
        <v>103.54005417956658</v>
      </c>
      <c r="L75" s="26">
        <f t="shared" si="12"/>
        <v>528.50625874678985</v>
      </c>
      <c r="M75" s="62">
        <f t="shared" si="16"/>
        <v>112</v>
      </c>
      <c r="N75" s="18">
        <f>'чек-лист'!E75</f>
        <v>97.3</v>
      </c>
      <c r="O75" s="213">
        <f>ТП!C75</f>
        <v>66</v>
      </c>
      <c r="P75" s="71">
        <f>'распорядок дня'!E75</f>
        <v>98.924731182795682</v>
      </c>
      <c r="Q75" s="167">
        <f>'время открытия'!E75</f>
        <v>100</v>
      </c>
      <c r="R75" s="167">
        <f>'время закрытия'!E75</f>
        <v>100</v>
      </c>
      <c r="S75" s="167">
        <f>сан.дни!E75</f>
        <v>100</v>
      </c>
      <c r="T75" s="167">
        <f>фотоотчеты!E75</f>
        <v>96.774193548387103</v>
      </c>
      <c r="U75" s="299">
        <f>инкассация!D75</f>
        <v>96.774193548387103</v>
      </c>
      <c r="V75" s="7">
        <f>'кол-во по штату'!E75</f>
        <v>100</v>
      </c>
      <c r="W75" s="71">
        <f>'кол-во по штату'!F75</f>
        <v>0</v>
      </c>
      <c r="X75" s="167">
        <f>ценники!E75</f>
        <v>100</v>
      </c>
      <c r="Y75" s="167">
        <f>просрок!E75</f>
        <v>100</v>
      </c>
      <c r="Z75" s="301">
        <f>'медицинские книжки'!C75</f>
        <v>100</v>
      </c>
      <c r="AA75" s="77">
        <f>'% выкладки'!C75</f>
        <v>100</v>
      </c>
      <c r="AB75" s="2">
        <f>'товарные и кассовые отчеты'!E75</f>
        <v>100</v>
      </c>
      <c r="AC75" s="300">
        <f>'Z-отчеты'!E75</f>
        <v>100</v>
      </c>
      <c r="AD75" s="71">
        <f>Очередь!F75</f>
        <v>100</v>
      </c>
      <c r="AE75" s="7">
        <f>'Главная касса'!C75</f>
        <v>100</v>
      </c>
      <c r="AF75" s="277">
        <f>'минусовые остатки'!D75</f>
        <v>100</v>
      </c>
      <c r="AG75" s="26">
        <f t="shared" si="13"/>
        <v>1755.7731182795699</v>
      </c>
      <c r="AH75" s="193">
        <f t="shared" si="17"/>
        <v>12</v>
      </c>
      <c r="AI75" s="86">
        <f>ревизии!E75</f>
        <v>91</v>
      </c>
      <c r="AJ75" s="41">
        <f>ревизии!F75</f>
        <v>-4322.5200000000004</v>
      </c>
      <c r="AK75" s="285">
        <f>ревизии!H75</f>
        <v>0</v>
      </c>
      <c r="AL75" s="167">
        <f>локалки!E75</f>
        <v>100</v>
      </c>
      <c r="AM75" s="167">
        <f>'подснятия сигареты'!E75</f>
        <v>100</v>
      </c>
      <c r="AN75" s="1">
        <f>IF('предоставление скидок'!C75=0,100,0)</f>
        <v>100</v>
      </c>
      <c r="AO75" s="29">
        <f>IF('предоставление скидок'!D75=0,100,0)</f>
        <v>100</v>
      </c>
      <c r="AP75" s="26">
        <f t="shared" si="14"/>
        <v>491</v>
      </c>
      <c r="AQ75" s="62">
        <f t="shared" si="18"/>
        <v>80</v>
      </c>
      <c r="AR75" s="98">
        <f t="shared" si="15"/>
        <v>2775.2793770263597</v>
      </c>
      <c r="AS75" s="193">
        <f t="shared" si="19"/>
        <v>46</v>
      </c>
    </row>
    <row r="76" spans="1:45">
      <c r="A76" s="89">
        <v>76</v>
      </c>
      <c r="B76" s="89" t="s">
        <v>115</v>
      </c>
      <c r="C76" s="136" t="s">
        <v>115</v>
      </c>
      <c r="D76" s="89" t="s">
        <v>571</v>
      </c>
      <c r="E76" s="117" t="s">
        <v>625</v>
      </c>
      <c r="F76" s="7">
        <f>'план на месяц'!E76</f>
        <v>95.959717277486902</v>
      </c>
      <c r="G76" s="51">
        <f>приоритет!E76</f>
        <v>89.531445591739484</v>
      </c>
      <c r="H76" s="51">
        <f>допродажи!E76</f>
        <v>69.323707200078076</v>
      </c>
      <c r="I76" s="18">
        <f>'средний чек'!E76</f>
        <v>102.74819935777839</v>
      </c>
      <c r="J76" s="71">
        <f>'ср. кол-во позиций в чеке'!E76</f>
        <v>92.266666666666666</v>
      </c>
      <c r="K76" s="33">
        <f>трафик!E76</f>
        <v>90.365146909827772</v>
      </c>
      <c r="L76" s="26">
        <f t="shared" si="12"/>
        <v>540.19488300357727</v>
      </c>
      <c r="M76" s="193">
        <f t="shared" si="16"/>
        <v>90</v>
      </c>
      <c r="N76" s="18">
        <f>'чек-лист'!E76</f>
        <v>97.15</v>
      </c>
      <c r="O76" s="213">
        <f>ТП!C76</f>
        <v>87.5</v>
      </c>
      <c r="P76" s="71">
        <f>'распорядок дня'!E76</f>
        <v>99.404761904761912</v>
      </c>
      <c r="Q76" s="167">
        <f>'время открытия'!E76</f>
        <v>100</v>
      </c>
      <c r="R76" s="167">
        <f>'время закрытия'!E76</f>
        <v>100</v>
      </c>
      <c r="S76" s="167">
        <f>сан.дни!E76</f>
        <v>100</v>
      </c>
      <c r="T76" s="167">
        <f>фотоотчеты!E76</f>
        <v>96.428571428571431</v>
      </c>
      <c r="U76" s="299">
        <f>инкассация!D76</f>
        <v>100</v>
      </c>
      <c r="V76" s="7">
        <f>'кол-во по штату'!E76</f>
        <v>100</v>
      </c>
      <c r="W76" s="71">
        <f>'кол-во по штату'!F76</f>
        <v>0</v>
      </c>
      <c r="X76" s="167">
        <f>ценники!E76</f>
        <v>100</v>
      </c>
      <c r="Y76" s="167">
        <f>просрок!E76</f>
        <v>100</v>
      </c>
      <c r="Z76" s="301">
        <f>'медицинские книжки'!C76</f>
        <v>100</v>
      </c>
      <c r="AA76" s="77">
        <f>'% выкладки'!C76</f>
        <v>100</v>
      </c>
      <c r="AB76" s="2">
        <f>'товарные и кассовые отчеты'!E76</f>
        <v>100</v>
      </c>
      <c r="AC76" s="300">
        <f>'Z-отчеты'!E76</f>
        <v>100</v>
      </c>
      <c r="AD76" s="71">
        <f>Очередь!F76</f>
        <v>100</v>
      </c>
      <c r="AE76" s="7">
        <f>'Главная касса'!C76</f>
        <v>100</v>
      </c>
      <c r="AF76" s="277">
        <f>'минусовые остатки'!D76</f>
        <v>100</v>
      </c>
      <c r="AG76" s="26">
        <f t="shared" si="13"/>
        <v>1780.4833333333333</v>
      </c>
      <c r="AH76" s="193">
        <f t="shared" si="17"/>
        <v>1</v>
      </c>
      <c r="AI76" s="86">
        <f>ревизии!E76</f>
        <v>100</v>
      </c>
      <c r="AJ76" s="41">
        <f>ревизии!F76</f>
        <v>2742.52</v>
      </c>
      <c r="AK76" s="285">
        <f>ревизии!H76</f>
        <v>0</v>
      </c>
      <c r="AL76" s="167">
        <f>локалки!E76</f>
        <v>100</v>
      </c>
      <c r="AM76" s="167">
        <f>'подснятия сигареты'!E76</f>
        <v>100</v>
      </c>
      <c r="AN76" s="1">
        <f>IF('предоставление скидок'!C76=0,100,0)</f>
        <v>0</v>
      </c>
      <c r="AO76" s="29">
        <f>IF('предоставление скидок'!D76=0,100,0)</f>
        <v>100</v>
      </c>
      <c r="AP76" s="26">
        <f t="shared" si="14"/>
        <v>400</v>
      </c>
      <c r="AQ76" s="61">
        <f t="shared" si="18"/>
        <v>137</v>
      </c>
      <c r="AR76" s="98">
        <f t="shared" si="15"/>
        <v>2720.6782163369107</v>
      </c>
      <c r="AS76" s="193">
        <f t="shared" si="19"/>
        <v>78</v>
      </c>
    </row>
    <row r="77" spans="1:45">
      <c r="A77" s="89">
        <v>77</v>
      </c>
      <c r="B77" s="89" t="s">
        <v>621</v>
      </c>
      <c r="C77" s="89" t="s">
        <v>442</v>
      </c>
      <c r="D77" s="136" t="s">
        <v>443</v>
      </c>
      <c r="E77" s="117" t="s">
        <v>617</v>
      </c>
      <c r="F77" s="7">
        <f>'план на месяц'!E77</f>
        <v>102.83252406864796</v>
      </c>
      <c r="G77" s="51">
        <f>приоритет!E77</f>
        <v>81.809907407407394</v>
      </c>
      <c r="H77" s="51">
        <f>допродажи!E77</f>
        <v>41.602454356548236</v>
      </c>
      <c r="I77" s="18">
        <f>'средний чек'!E77</f>
        <v>98.670202724901557</v>
      </c>
      <c r="J77" s="71">
        <f>'ср. кол-во позиций в чеке'!E77</f>
        <v>79.456666666666678</v>
      </c>
      <c r="K77" s="33">
        <f>трафик!E77</f>
        <v>106.18120511762281</v>
      </c>
      <c r="L77" s="26">
        <f t="shared" si="12"/>
        <v>510.55296034179463</v>
      </c>
      <c r="M77" s="62">
        <f t="shared" si="16"/>
        <v>135</v>
      </c>
      <c r="N77" s="18">
        <f>'чек-лист'!E77</f>
        <v>91.5</v>
      </c>
      <c r="O77" s="213">
        <f>ТП!C77</f>
        <v>69.666666666666671</v>
      </c>
      <c r="P77" s="71">
        <f>'распорядок дня'!E77</f>
        <v>99.444444444444457</v>
      </c>
      <c r="Q77" s="167">
        <f>'время открытия'!E77</f>
        <v>100</v>
      </c>
      <c r="R77" s="167">
        <f>'время закрытия'!E77</f>
        <v>100</v>
      </c>
      <c r="S77" s="167">
        <f>сан.дни!E77</f>
        <v>100</v>
      </c>
      <c r="T77" s="167">
        <f>фотоотчеты!E77</f>
        <v>96.666666666666671</v>
      </c>
      <c r="U77" s="299">
        <f>инкассация!D77</f>
        <v>100</v>
      </c>
      <c r="V77" s="7">
        <f>'кол-во по штату'!E77</f>
        <v>100</v>
      </c>
      <c r="W77" s="71">
        <f>'кол-во по штату'!F77</f>
        <v>0</v>
      </c>
      <c r="X77" s="167">
        <f>ценники!E77</f>
        <v>100</v>
      </c>
      <c r="Y77" s="167">
        <f>просрок!E77</f>
        <v>66.666666666666657</v>
      </c>
      <c r="Z77" s="301">
        <f>'медицинские книжки'!C77</f>
        <v>100</v>
      </c>
      <c r="AA77" s="77">
        <f>'% выкладки'!C77</f>
        <v>100</v>
      </c>
      <c r="AB77" s="2">
        <f>'товарные и кассовые отчеты'!E77</f>
        <v>100</v>
      </c>
      <c r="AC77" s="300">
        <f>'Z-отчеты'!E77</f>
        <v>100</v>
      </c>
      <c r="AD77" s="71">
        <f>Очередь!F77</f>
        <v>100</v>
      </c>
      <c r="AE77" s="7">
        <f>'Главная касса'!C77</f>
        <v>100</v>
      </c>
      <c r="AF77" s="277">
        <f>'минусовые остатки'!D77</f>
        <v>50</v>
      </c>
      <c r="AG77" s="26">
        <f t="shared" si="13"/>
        <v>1673.9444444444443</v>
      </c>
      <c r="AH77" s="193">
        <f t="shared" si="17"/>
        <v>111</v>
      </c>
      <c r="AI77" s="86">
        <f>ревизии!E77</f>
        <v>81</v>
      </c>
      <c r="AJ77" s="41">
        <f>ревизии!F77</f>
        <v>-3857.28</v>
      </c>
      <c r="AK77" s="285">
        <f>ревизии!H77</f>
        <v>50</v>
      </c>
      <c r="AL77" s="167">
        <f>локалки!E77</f>
        <v>100</v>
      </c>
      <c r="AM77" s="167">
        <f>'подснятия сигареты'!E77</f>
        <v>100</v>
      </c>
      <c r="AN77" s="1">
        <f>IF('предоставление скидок'!C77=0,100,0)</f>
        <v>100</v>
      </c>
      <c r="AO77" s="29">
        <f>IF('предоставление скидок'!D77=0,100,0)</f>
        <v>100</v>
      </c>
      <c r="AP77" s="26">
        <f t="shared" si="14"/>
        <v>531</v>
      </c>
      <c r="AQ77" s="62">
        <f t="shared" si="18"/>
        <v>41</v>
      </c>
      <c r="AR77" s="98">
        <f t="shared" si="15"/>
        <v>2715.4974047862388</v>
      </c>
      <c r="AS77" s="193">
        <f t="shared" si="19"/>
        <v>81</v>
      </c>
    </row>
    <row r="78" spans="1:45">
      <c r="A78" s="89">
        <v>78</v>
      </c>
      <c r="B78" s="89" t="s">
        <v>621</v>
      </c>
      <c r="C78" s="89" t="s">
        <v>112</v>
      </c>
      <c r="D78" s="136" t="s">
        <v>444</v>
      </c>
      <c r="E78" s="117" t="s">
        <v>680</v>
      </c>
      <c r="F78" s="7">
        <f>'план на месяц'!E78</f>
        <v>94.622113369820184</v>
      </c>
      <c r="G78" s="51">
        <f>приоритет!E78</f>
        <v>103.26485714285714</v>
      </c>
      <c r="H78" s="51">
        <f>допродажи!E78</f>
        <v>68.845449777348122</v>
      </c>
      <c r="I78" s="18">
        <f>'средний чек'!E78</f>
        <v>98.860354951281195</v>
      </c>
      <c r="J78" s="71">
        <f>'ср. кол-во позиций в чеке'!E78</f>
        <v>87.433333333333337</v>
      </c>
      <c r="K78" s="33">
        <f>трафик!E78</f>
        <v>94.384579799537391</v>
      </c>
      <c r="L78" s="26">
        <f t="shared" si="12"/>
        <v>547.41068837417743</v>
      </c>
      <c r="M78" s="193">
        <f t="shared" si="16"/>
        <v>83</v>
      </c>
      <c r="N78" s="18">
        <f>'чек-лист'!E78</f>
        <v>96.65</v>
      </c>
      <c r="O78" s="213">
        <f>ТП!C78</f>
        <v>54</v>
      </c>
      <c r="P78" s="71">
        <f>'распорядок дня'!E78</f>
        <v>99.462365591397855</v>
      </c>
      <c r="Q78" s="167">
        <f>'время открытия'!E78</f>
        <v>100</v>
      </c>
      <c r="R78" s="167">
        <f>'время закрытия'!E78</f>
        <v>100</v>
      </c>
      <c r="S78" s="167">
        <f>сан.дни!E78</f>
        <v>100</v>
      </c>
      <c r="T78" s="167">
        <f>фотоотчеты!E78</f>
        <v>96.774193548387103</v>
      </c>
      <c r="U78" s="299">
        <f>инкассация!D78</f>
        <v>100</v>
      </c>
      <c r="V78" s="7">
        <f>'кол-во по штату'!E78</f>
        <v>100</v>
      </c>
      <c r="W78" s="71">
        <f>'кол-во по штату'!F78</f>
        <v>0</v>
      </c>
      <c r="X78" s="167">
        <f>ценники!E78</f>
        <v>100</v>
      </c>
      <c r="Y78" s="167">
        <f>просрок!E78</f>
        <v>33.333333333333329</v>
      </c>
      <c r="Z78" s="301">
        <f>'медицинские книжки'!C78</f>
        <v>100</v>
      </c>
      <c r="AA78" s="77">
        <f>'% выкладки'!C78</f>
        <v>100</v>
      </c>
      <c r="AB78" s="2">
        <f>'товарные и кассовые отчеты'!E78</f>
        <v>100</v>
      </c>
      <c r="AC78" s="300">
        <f>'Z-отчеты'!E78</f>
        <v>100</v>
      </c>
      <c r="AD78" s="71">
        <f>Очередь!F78</f>
        <v>100</v>
      </c>
      <c r="AE78" s="7">
        <f>'Главная касса'!C78</f>
        <v>100</v>
      </c>
      <c r="AF78" s="277">
        <f>'минусовые остатки'!D78</f>
        <v>100</v>
      </c>
      <c r="AG78" s="26">
        <f t="shared" si="13"/>
        <v>1680.2198924731183</v>
      </c>
      <c r="AH78" s="193">
        <f t="shared" si="17"/>
        <v>100</v>
      </c>
      <c r="AI78" s="86">
        <f>ревизии!E78</f>
        <v>100</v>
      </c>
      <c r="AJ78" s="41">
        <f>ревизии!F78</f>
        <v>320.89</v>
      </c>
      <c r="AK78" s="285">
        <f>ревизии!H78</f>
        <v>0</v>
      </c>
      <c r="AL78" s="167">
        <f>локалки!E78</f>
        <v>100</v>
      </c>
      <c r="AM78" s="167">
        <f>'подснятия сигареты'!E78</f>
        <v>100</v>
      </c>
      <c r="AN78" s="1">
        <f>IF('предоставление скидок'!C78=0,100,0)</f>
        <v>100</v>
      </c>
      <c r="AO78" s="29">
        <f>IF('предоставление скидок'!D78=0,100,0)</f>
        <v>100</v>
      </c>
      <c r="AP78" s="26">
        <f t="shared" si="14"/>
        <v>500</v>
      </c>
      <c r="AQ78" s="62">
        <f t="shared" si="18"/>
        <v>52</v>
      </c>
      <c r="AR78" s="98">
        <f t="shared" si="15"/>
        <v>2727.6305808472957</v>
      </c>
      <c r="AS78" s="193">
        <f t="shared" si="19"/>
        <v>75</v>
      </c>
    </row>
    <row r="79" spans="1:45">
      <c r="A79" s="89">
        <v>79</v>
      </c>
      <c r="B79" s="231" t="s">
        <v>622</v>
      </c>
      <c r="C79" s="149" t="s">
        <v>112</v>
      </c>
      <c r="D79" s="89" t="s">
        <v>477</v>
      </c>
      <c r="E79" s="117" t="s">
        <v>108</v>
      </c>
      <c r="F79" s="7">
        <f>'план на месяц'!E79</f>
        <v>97.008695190156573</v>
      </c>
      <c r="G79" s="51">
        <f>приоритет!E79</f>
        <v>71.791376404494372</v>
      </c>
      <c r="H79" s="51">
        <f>допродажи!E79</f>
        <v>46.509497199288532</v>
      </c>
      <c r="I79" s="18">
        <f>'средний чек'!E79</f>
        <v>98.823555519598159</v>
      </c>
      <c r="J79" s="71">
        <f>'ср. кол-во позиций в чеке'!E79</f>
        <v>72.223333333333343</v>
      </c>
      <c r="K79" s="33">
        <f>трафик!E79</f>
        <v>97.185160575858248</v>
      </c>
      <c r="L79" s="26">
        <f t="shared" si="12"/>
        <v>483.54161822272931</v>
      </c>
      <c r="M79" s="62">
        <f t="shared" si="16"/>
        <v>160</v>
      </c>
      <c r="N79" s="18">
        <f>'чек-лист'!E79</f>
        <v>94.15</v>
      </c>
      <c r="O79" s="213">
        <f>ТП!C79</f>
        <v>64.666666666666671</v>
      </c>
      <c r="P79" s="71">
        <f>'распорядок дня'!E79</f>
        <v>98.387096774193537</v>
      </c>
      <c r="Q79" s="167">
        <f>'время открытия'!E79</f>
        <v>100</v>
      </c>
      <c r="R79" s="167">
        <f>'время закрытия'!E79</f>
        <v>100</v>
      </c>
      <c r="S79" s="167">
        <f>сан.дни!E79</f>
        <v>100</v>
      </c>
      <c r="T79" s="167">
        <f>фотоотчеты!E79</f>
        <v>96.774193548387103</v>
      </c>
      <c r="U79" s="299">
        <f>инкассация!D79</f>
        <v>96.774193548387103</v>
      </c>
      <c r="V79" s="7">
        <f>'кол-во по штату'!E79</f>
        <v>100</v>
      </c>
      <c r="W79" s="71">
        <f>'кол-во по штату'!F79</f>
        <v>0</v>
      </c>
      <c r="X79" s="167">
        <f>ценники!E79</f>
        <v>100</v>
      </c>
      <c r="Y79" s="167">
        <f>просрок!E79</f>
        <v>100</v>
      </c>
      <c r="Z79" s="301">
        <f>'медицинские книжки'!C79</f>
        <v>100</v>
      </c>
      <c r="AA79" s="77">
        <f>'% выкладки'!C79</f>
        <v>96.509090909090901</v>
      </c>
      <c r="AB79" s="2">
        <f>'товарные и кассовые отчеты'!E79</f>
        <v>100</v>
      </c>
      <c r="AC79" s="300">
        <f>'Z-отчеты'!E79</f>
        <v>96.774193548387103</v>
      </c>
      <c r="AD79" s="71">
        <f>Очередь!F79</f>
        <v>100</v>
      </c>
      <c r="AE79" s="7">
        <f>'Главная касса'!C79</f>
        <v>100</v>
      </c>
      <c r="AF79" s="277">
        <f>'минусовые остатки'!D79</f>
        <v>100</v>
      </c>
      <c r="AG79" s="26">
        <f t="shared" si="13"/>
        <v>1744.0354349951124</v>
      </c>
      <c r="AH79" s="193">
        <f t="shared" si="17"/>
        <v>27</v>
      </c>
      <c r="AI79" s="86">
        <f>ревизии!E79</f>
        <v>87</v>
      </c>
      <c r="AJ79" s="41">
        <f>ревизии!F79</f>
        <v>-7451.36</v>
      </c>
      <c r="AK79" s="285">
        <f>ревизии!H79</f>
        <v>50</v>
      </c>
      <c r="AL79" s="167">
        <f>локалки!E79</f>
        <v>73.118279569892479</v>
      </c>
      <c r="AM79" s="167">
        <f>'подснятия сигареты'!E79</f>
        <v>100</v>
      </c>
      <c r="AN79" s="1">
        <f>IF('предоставление скидок'!C79=0,100,0)</f>
        <v>0</v>
      </c>
      <c r="AO79" s="29">
        <f>IF('предоставление скидок'!D79=0,100,0)</f>
        <v>100</v>
      </c>
      <c r="AP79" s="26">
        <f t="shared" si="14"/>
        <v>410.11827956989248</v>
      </c>
      <c r="AQ79" s="61">
        <f t="shared" si="18"/>
        <v>134</v>
      </c>
      <c r="AR79" s="98">
        <f t="shared" si="15"/>
        <v>2637.6953327877345</v>
      </c>
      <c r="AS79" s="62">
        <f t="shared" si="19"/>
        <v>128</v>
      </c>
    </row>
    <row r="80" spans="1:45">
      <c r="A80" s="89">
        <v>80</v>
      </c>
      <c r="B80" s="89" t="s">
        <v>623</v>
      </c>
      <c r="C80" s="89" t="s">
        <v>471</v>
      </c>
      <c r="D80" s="136" t="s">
        <v>472</v>
      </c>
      <c r="E80" s="117" t="s">
        <v>684</v>
      </c>
      <c r="F80" s="7">
        <f>'план на месяц'!E80</f>
        <v>98.51870917874399</v>
      </c>
      <c r="G80" s="51">
        <f>приоритет!E80</f>
        <v>244.39309859154926</v>
      </c>
      <c r="H80" s="51">
        <f>допродажи!E80</f>
        <v>98.080978999848938</v>
      </c>
      <c r="I80" s="18">
        <f>'средний чек'!E80</f>
        <v>89.14745934603954</v>
      </c>
      <c r="J80" s="71">
        <f>'ср. кол-во позиций в чеке'!E80</f>
        <v>64.893333333333331</v>
      </c>
      <c r="K80" s="33">
        <f>трафик!E80</f>
        <v>106.79738562091504</v>
      </c>
      <c r="L80" s="26">
        <f t="shared" si="12"/>
        <v>701.83096507043012</v>
      </c>
      <c r="M80" s="193">
        <f t="shared" si="16"/>
        <v>15</v>
      </c>
      <c r="N80" s="18">
        <f>'чек-лист'!E80</f>
        <v>97.35</v>
      </c>
      <c r="O80" s="213">
        <f>ТП!C80</f>
        <v>0</v>
      </c>
      <c r="P80" s="71">
        <f>'распорядок дня'!E80</f>
        <v>99.462365591397855</v>
      </c>
      <c r="Q80" s="167">
        <f>'время открытия'!E80</f>
        <v>100</v>
      </c>
      <c r="R80" s="167">
        <f>'время закрытия'!E80</f>
        <v>100</v>
      </c>
      <c r="S80" s="167">
        <f>сан.дни!E80</f>
        <v>100</v>
      </c>
      <c r="T80" s="167">
        <f>фотоотчеты!E80</f>
        <v>100</v>
      </c>
      <c r="U80" s="299">
        <f>инкассация!D80</f>
        <v>96.774193548387103</v>
      </c>
      <c r="V80" s="7">
        <f>'кол-во по штату'!E80</f>
        <v>100</v>
      </c>
      <c r="W80" s="71">
        <f>'кол-во по штату'!F80</f>
        <v>0</v>
      </c>
      <c r="X80" s="167">
        <f>ценники!E80</f>
        <v>100</v>
      </c>
      <c r="Y80" s="167">
        <f>просрок!E80</f>
        <v>100</v>
      </c>
      <c r="Z80" s="301">
        <f>'медицинские книжки'!C80</f>
        <v>100</v>
      </c>
      <c r="AA80" s="77">
        <f>'% выкладки'!C80</f>
        <v>98.25454545454545</v>
      </c>
      <c r="AB80" s="2">
        <f>'товарные и кассовые отчеты'!E80</f>
        <v>80</v>
      </c>
      <c r="AC80" s="300">
        <f>'Z-отчеты'!E80</f>
        <v>100</v>
      </c>
      <c r="AD80" s="71">
        <f>Очередь!F80</f>
        <v>100</v>
      </c>
      <c r="AE80" s="7">
        <f>'Главная касса'!C80</f>
        <v>100</v>
      </c>
      <c r="AF80" s="277">
        <f>'минусовые остатки'!D80</f>
        <v>100</v>
      </c>
      <c r="AG80" s="26">
        <f t="shared" si="13"/>
        <v>1671.8411045943303</v>
      </c>
      <c r="AH80" s="193">
        <f t="shared" si="17"/>
        <v>114</v>
      </c>
      <c r="AI80" s="86">
        <f>ревизии!E80</f>
        <v>100</v>
      </c>
      <c r="AJ80" s="41">
        <f>ревизии!F80</f>
        <v>2652.13</v>
      </c>
      <c r="AK80" s="285">
        <f>ревизии!H80</f>
        <v>50</v>
      </c>
      <c r="AL80" s="167">
        <f>локалки!E80</f>
        <v>100</v>
      </c>
      <c r="AM80" s="167">
        <f>'подснятия сигареты'!E80</f>
        <v>100</v>
      </c>
      <c r="AN80" s="1">
        <f>IF('предоставление скидок'!C80=0,100,0)</f>
        <v>100</v>
      </c>
      <c r="AO80" s="29">
        <f>IF('предоставление скидок'!D80=0,100,0)</f>
        <v>100</v>
      </c>
      <c r="AP80" s="26">
        <f t="shared" si="14"/>
        <v>550</v>
      </c>
      <c r="AQ80" s="193">
        <f t="shared" si="18"/>
        <v>23</v>
      </c>
      <c r="AR80" s="98">
        <f t="shared" si="15"/>
        <v>2923.6720696647603</v>
      </c>
      <c r="AS80" s="193">
        <f t="shared" si="19"/>
        <v>9</v>
      </c>
    </row>
    <row r="81" spans="1:45">
      <c r="A81" s="89">
        <v>81</v>
      </c>
      <c r="B81" s="89" t="s">
        <v>621</v>
      </c>
      <c r="C81" s="89" t="s">
        <v>112</v>
      </c>
      <c r="D81" s="136" t="s">
        <v>514</v>
      </c>
      <c r="E81" s="136" t="s">
        <v>755</v>
      </c>
      <c r="F81" s="7">
        <f>'план на месяц'!E81</f>
        <v>90.662707436001625</v>
      </c>
      <c r="G81" s="51">
        <f>приоритет!E81</f>
        <v>69.505441176470583</v>
      </c>
      <c r="H81" s="51">
        <f>допродажи!E81</f>
        <v>50.249487444747487</v>
      </c>
      <c r="I81" s="18">
        <f>'средний чек'!E81</f>
        <v>98.426437658808581</v>
      </c>
      <c r="J81" s="71">
        <f>'ср. кол-во позиций в чеке'!E81</f>
        <v>72.59</v>
      </c>
      <c r="K81" s="33">
        <f>трафик!E81</f>
        <v>90.784140969162991</v>
      </c>
      <c r="L81" s="26">
        <f t="shared" si="12"/>
        <v>472.21821468519124</v>
      </c>
      <c r="M81" s="61">
        <f t="shared" si="16"/>
        <v>165</v>
      </c>
      <c r="N81" s="18">
        <f>'чек-лист'!E81</f>
        <v>89.25</v>
      </c>
      <c r="O81" s="213">
        <f>ТП!C81</f>
        <v>46.333333333333336</v>
      </c>
      <c r="P81" s="71">
        <f>'распорядок дня'!E81</f>
        <v>97.311827956989248</v>
      </c>
      <c r="Q81" s="167">
        <f>'время открытия'!E81</f>
        <v>100</v>
      </c>
      <c r="R81" s="167">
        <f>'время закрытия'!E81</f>
        <v>100</v>
      </c>
      <c r="S81" s="167">
        <f>сан.дни!E81</f>
        <v>100</v>
      </c>
      <c r="T81" s="167">
        <f>фотоотчеты!E81</f>
        <v>87.096774193548384</v>
      </c>
      <c r="U81" s="299">
        <f>инкассация!D81</f>
        <v>100</v>
      </c>
      <c r="V81" s="7">
        <f>'кол-во по штату'!E81</f>
        <v>100</v>
      </c>
      <c r="W81" s="71">
        <f>'кол-во по штату'!F81</f>
        <v>0</v>
      </c>
      <c r="X81" s="167">
        <f>ценники!E81</f>
        <v>33.333333333333329</v>
      </c>
      <c r="Y81" s="167">
        <f>просрок!E81</f>
        <v>66.666666666666657</v>
      </c>
      <c r="Z81" s="301">
        <f>'медицинские книжки'!C81</f>
        <v>100</v>
      </c>
      <c r="AA81" s="77">
        <f>'% выкладки'!C81</f>
        <v>98.25454545454545</v>
      </c>
      <c r="AB81" s="2">
        <f>'товарные и кассовые отчеты'!E81</f>
        <v>100</v>
      </c>
      <c r="AC81" s="300">
        <f>'Z-отчеты'!E81</f>
        <v>96.774193548387103</v>
      </c>
      <c r="AD81" s="71">
        <f>Очередь!F81</f>
        <v>100</v>
      </c>
      <c r="AE81" s="7">
        <f>'Главная касса'!C81</f>
        <v>100</v>
      </c>
      <c r="AF81" s="277">
        <f>'минусовые остатки'!D81</f>
        <v>50</v>
      </c>
      <c r="AG81" s="26">
        <f t="shared" si="13"/>
        <v>1565.0206744868035</v>
      </c>
      <c r="AH81" s="62">
        <f t="shared" si="17"/>
        <v>172</v>
      </c>
      <c r="AI81" s="86">
        <f>ревизии!E81</f>
        <v>71</v>
      </c>
      <c r="AJ81" s="41">
        <f>ревизии!F81</f>
        <v>-12518.4</v>
      </c>
      <c r="AK81" s="285">
        <f>ревизии!H81</f>
        <v>50</v>
      </c>
      <c r="AL81" s="167">
        <f>локалки!E81</f>
        <v>100</v>
      </c>
      <c r="AM81" s="167">
        <f>'подснятия сигареты'!E81</f>
        <v>100</v>
      </c>
      <c r="AN81" s="1">
        <f>IF('предоставление скидок'!C81=0,100,0)</f>
        <v>100</v>
      </c>
      <c r="AO81" s="29">
        <f>IF('предоставление скидок'!D81=0,100,0)</f>
        <v>100</v>
      </c>
      <c r="AP81" s="26">
        <f t="shared" si="14"/>
        <v>521</v>
      </c>
      <c r="AQ81" s="62">
        <f t="shared" si="18"/>
        <v>43</v>
      </c>
      <c r="AR81" s="98">
        <f t="shared" si="15"/>
        <v>2558.2388891719947</v>
      </c>
      <c r="AS81" s="62">
        <f t="shared" si="19"/>
        <v>159</v>
      </c>
    </row>
    <row r="82" spans="1:45">
      <c r="A82" s="89">
        <v>82</v>
      </c>
      <c r="B82" s="89" t="s">
        <v>622</v>
      </c>
      <c r="C82" s="89" t="s">
        <v>112</v>
      </c>
      <c r="D82" s="136" t="s">
        <v>473</v>
      </c>
      <c r="E82" s="136" t="s">
        <v>506</v>
      </c>
      <c r="F82" s="7">
        <f>'план на месяц'!E82</f>
        <v>91.156928345626952</v>
      </c>
      <c r="G82" s="51">
        <f>приоритет!E82</f>
        <v>115.03587301587301</v>
      </c>
      <c r="H82" s="51">
        <f>допродажи!E82</f>
        <v>84.871836928611017</v>
      </c>
      <c r="I82" s="18">
        <f>'средний чек'!E82</f>
        <v>96.309646670607734</v>
      </c>
      <c r="J82" s="71">
        <f>'ср. кол-во позиций в чеке'!E82</f>
        <v>74.643333333333345</v>
      </c>
      <c r="K82" s="33">
        <f>трафик!E82</f>
        <v>92.888004136504648</v>
      </c>
      <c r="L82" s="26">
        <f t="shared" si="12"/>
        <v>554.9056224305566</v>
      </c>
      <c r="M82" s="193">
        <f t="shared" si="16"/>
        <v>72</v>
      </c>
      <c r="N82" s="18">
        <f>'чек-лист'!E82</f>
        <v>98.15</v>
      </c>
      <c r="O82" s="213">
        <f>ТП!C82</f>
        <v>81.333333333333329</v>
      </c>
      <c r="P82" s="71">
        <f>'распорядок дня'!E82</f>
        <v>100</v>
      </c>
      <c r="Q82" s="167">
        <f>'время открытия'!E82</f>
        <v>100</v>
      </c>
      <c r="R82" s="167">
        <f>'время закрытия'!E82</f>
        <v>100</v>
      </c>
      <c r="S82" s="167">
        <f>сан.дни!E82</f>
        <v>100</v>
      </c>
      <c r="T82" s="167">
        <f>фотоотчеты!E82</f>
        <v>100</v>
      </c>
      <c r="U82" s="299">
        <f>инкассация!D82</f>
        <v>100</v>
      </c>
      <c r="V82" s="7">
        <f>'кол-во по штату'!E82</f>
        <v>80</v>
      </c>
      <c r="W82" s="71">
        <f>'кол-во по штату'!F82</f>
        <v>-1</v>
      </c>
      <c r="X82" s="167">
        <f>ценники!E82</f>
        <v>100</v>
      </c>
      <c r="Y82" s="167">
        <f>просрок!E82</f>
        <v>100</v>
      </c>
      <c r="Z82" s="301">
        <f>'медицинские книжки'!C82</f>
        <v>100</v>
      </c>
      <c r="AA82" s="77">
        <f>'% выкладки'!C82</f>
        <v>100</v>
      </c>
      <c r="AB82" s="2">
        <f>'товарные и кассовые отчеты'!E82</f>
        <v>90</v>
      </c>
      <c r="AC82" s="300">
        <f>'Z-отчеты'!E82</f>
        <v>100</v>
      </c>
      <c r="AD82" s="71">
        <f>Очередь!F82</f>
        <v>100</v>
      </c>
      <c r="AE82" s="7">
        <f>'Главная касса'!C82</f>
        <v>100</v>
      </c>
      <c r="AF82" s="277">
        <f>'минусовые остатки'!D82</f>
        <v>100</v>
      </c>
      <c r="AG82" s="26">
        <f t="shared" si="13"/>
        <v>1749.4833333333333</v>
      </c>
      <c r="AH82" s="193">
        <f t="shared" si="17"/>
        <v>25</v>
      </c>
      <c r="AI82" s="86">
        <f>ревизии!E82</f>
        <v>73</v>
      </c>
      <c r="AJ82" s="41">
        <f>ревизии!F82</f>
        <v>-8758.25</v>
      </c>
      <c r="AK82" s="285">
        <f>ревизии!H82</f>
        <v>0</v>
      </c>
      <c r="AL82" s="167">
        <f>локалки!E82</f>
        <v>100</v>
      </c>
      <c r="AM82" s="167">
        <f>'подснятия сигареты'!E82</f>
        <v>100</v>
      </c>
      <c r="AN82" s="1">
        <f>IF('предоставление скидок'!C82=0,100,0)</f>
        <v>100</v>
      </c>
      <c r="AO82" s="29">
        <f>IF('предоставление скидок'!D82=0,100,0)</f>
        <v>100</v>
      </c>
      <c r="AP82" s="26">
        <f t="shared" si="14"/>
        <v>473</v>
      </c>
      <c r="AQ82" s="61">
        <f t="shared" si="18"/>
        <v>102</v>
      </c>
      <c r="AR82" s="98">
        <f t="shared" si="15"/>
        <v>2777.3889557638904</v>
      </c>
      <c r="AS82" s="193">
        <f t="shared" si="19"/>
        <v>44</v>
      </c>
    </row>
    <row r="83" spans="1:45">
      <c r="A83" s="136">
        <v>83</v>
      </c>
      <c r="B83" s="136" t="s">
        <v>622</v>
      </c>
      <c r="C83" s="136" t="s">
        <v>112</v>
      </c>
      <c r="D83" s="136" t="s">
        <v>502</v>
      </c>
      <c r="E83" s="136" t="s">
        <v>683</v>
      </c>
      <c r="F83" s="7">
        <f>'план на месяц'!E83</f>
        <v>101.56897005678884</v>
      </c>
      <c r="G83" s="51">
        <f>приоритет!E83</f>
        <v>39.559984025559096</v>
      </c>
      <c r="H83" s="51">
        <f>допродажи!E83</f>
        <v>64.383728839724625</v>
      </c>
      <c r="I83" s="18">
        <f>'средний чек'!E83</f>
        <v>94.946901591432038</v>
      </c>
      <c r="J83" s="71">
        <f>'ср. кол-во позиций в чеке'!E83</f>
        <v>77.943333333333328</v>
      </c>
      <c r="K83" s="33">
        <f>трафик!E83</f>
        <v>105.02260516979219</v>
      </c>
      <c r="L83" s="26">
        <f t="shared" si="12"/>
        <v>483.42552301663017</v>
      </c>
      <c r="M83" s="62">
        <f t="shared" si="16"/>
        <v>161</v>
      </c>
      <c r="N83" s="18">
        <f>'чек-лист'!E83</f>
        <v>99</v>
      </c>
      <c r="O83" s="213">
        <f>ТП!C83</f>
        <v>68</v>
      </c>
      <c r="P83" s="71">
        <f>'распорядок дня'!E83</f>
        <v>98.924731182795682</v>
      </c>
      <c r="Q83" s="167">
        <f>'время открытия'!E83</f>
        <v>96.774193548387103</v>
      </c>
      <c r="R83" s="167">
        <f>'время закрытия'!E83</f>
        <v>100</v>
      </c>
      <c r="S83" s="167">
        <f>сан.дни!E83</f>
        <v>100</v>
      </c>
      <c r="T83" s="167">
        <f>фотоотчеты!E83</f>
        <v>96.774193548387103</v>
      </c>
      <c r="U83" s="299">
        <f>инкассация!D83</f>
        <v>100</v>
      </c>
      <c r="V83" s="7">
        <f>'кол-во по штату'!E83</f>
        <v>80</v>
      </c>
      <c r="W83" s="71">
        <f>'кол-во по штату'!F83</f>
        <v>-1</v>
      </c>
      <c r="X83" s="167">
        <f>ценники!E83</f>
        <v>100</v>
      </c>
      <c r="Y83" s="167">
        <f>просрок!E83</f>
        <v>100</v>
      </c>
      <c r="Z83" s="301">
        <f>'медицинские книжки'!C83</f>
        <v>100</v>
      </c>
      <c r="AA83" s="77">
        <f>'% выкладки'!C83</f>
        <v>100</v>
      </c>
      <c r="AB83" s="2">
        <f>'товарные и кассовые отчеты'!E83</f>
        <v>100</v>
      </c>
      <c r="AC83" s="300">
        <f>'Z-отчеты'!E83</f>
        <v>100</v>
      </c>
      <c r="AD83" s="71">
        <f>Очередь!F83</f>
        <v>100</v>
      </c>
      <c r="AE83" s="7">
        <f>'Главная касса'!C83</f>
        <v>100</v>
      </c>
      <c r="AF83" s="277">
        <f>'минусовые остатки'!D83</f>
        <v>0</v>
      </c>
      <c r="AG83" s="26">
        <f t="shared" si="13"/>
        <v>1639.4731182795699</v>
      </c>
      <c r="AH83" s="193">
        <f t="shared" si="17"/>
        <v>143</v>
      </c>
      <c r="AI83" s="86">
        <f>ревизии!E83</f>
        <v>100</v>
      </c>
      <c r="AJ83" s="41">
        <f>ревизии!F83</f>
        <v>68300.13</v>
      </c>
      <c r="AK83" s="285">
        <f>ревизии!H83</f>
        <v>0</v>
      </c>
      <c r="AL83" s="167">
        <f>локалки!E83</f>
        <v>100</v>
      </c>
      <c r="AM83" s="167">
        <f>'подснятия сигареты'!E83</f>
        <v>100</v>
      </c>
      <c r="AN83" s="1">
        <f>IF('предоставление скидок'!C83=0,100,0)</f>
        <v>100</v>
      </c>
      <c r="AO83" s="29">
        <f>IF('предоставление скидок'!D83=0,100,0)</f>
        <v>100</v>
      </c>
      <c r="AP83" s="26">
        <f t="shared" si="14"/>
        <v>500</v>
      </c>
      <c r="AQ83" s="62">
        <f t="shared" si="18"/>
        <v>52</v>
      </c>
      <c r="AR83" s="98">
        <f t="shared" si="15"/>
        <v>2622.8986412961999</v>
      </c>
      <c r="AS83" s="62">
        <f t="shared" si="19"/>
        <v>133</v>
      </c>
    </row>
    <row r="84" spans="1:45">
      <c r="A84" s="89">
        <v>84</v>
      </c>
      <c r="B84" s="89" t="s">
        <v>623</v>
      </c>
      <c r="C84" s="89" t="s">
        <v>124</v>
      </c>
      <c r="D84" s="136" t="s">
        <v>572</v>
      </c>
      <c r="E84" s="136" t="s">
        <v>107</v>
      </c>
      <c r="F84" s="7">
        <f>'план на месяц'!E84</f>
        <v>105.29167314814813</v>
      </c>
      <c r="G84" s="51">
        <f>приоритет!E84</f>
        <v>84.550350318471331</v>
      </c>
      <c r="H84" s="51">
        <f>допродажи!E84</f>
        <v>77.91891456379517</v>
      </c>
      <c r="I84" s="18">
        <f>'средний чек'!E84</f>
        <v>81.745313923120648</v>
      </c>
      <c r="J84" s="71">
        <f>'ср. кол-во позиций в чеке'!E84</f>
        <v>94.286666666666662</v>
      </c>
      <c r="K84" s="33">
        <f>трафик!E84</f>
        <v>126.69298724954463</v>
      </c>
      <c r="L84" s="26">
        <f t="shared" si="12"/>
        <v>570.4859058697466</v>
      </c>
      <c r="M84" s="193">
        <f t="shared" si="16"/>
        <v>53</v>
      </c>
      <c r="N84" s="18">
        <f>'чек-лист'!E84</f>
        <v>95.5</v>
      </c>
      <c r="O84" s="213">
        <f>ТП!C84</f>
        <v>97</v>
      </c>
      <c r="P84" s="71">
        <f>'распорядок дня'!E84</f>
        <v>98.387096774193566</v>
      </c>
      <c r="Q84" s="167">
        <f>'время открытия'!E84</f>
        <v>100</v>
      </c>
      <c r="R84" s="167">
        <f>'время закрытия'!E84</f>
        <v>100</v>
      </c>
      <c r="S84" s="167">
        <f>сан.дни!E84</f>
        <v>100</v>
      </c>
      <c r="T84" s="167">
        <f>фотоотчеты!E84</f>
        <v>93.548387096774192</v>
      </c>
      <c r="U84" s="299">
        <f>инкассация!D84</f>
        <v>100</v>
      </c>
      <c r="V84" s="7">
        <f>'кол-во по штату'!E84</f>
        <v>100</v>
      </c>
      <c r="W84" s="71">
        <f>'кол-во по штату'!F84</f>
        <v>0</v>
      </c>
      <c r="X84" s="167">
        <f>ценники!E84</f>
        <v>100</v>
      </c>
      <c r="Y84" s="167">
        <f>просрок!E84</f>
        <v>100</v>
      </c>
      <c r="Z84" s="301">
        <f>'медицинские книжки'!C84</f>
        <v>100</v>
      </c>
      <c r="AA84" s="77">
        <f>'% выкладки'!C84</f>
        <v>72.727272727272734</v>
      </c>
      <c r="AB84" s="2">
        <f>'товарные и кассовые отчеты'!E84</f>
        <v>90</v>
      </c>
      <c r="AC84" s="300">
        <f>'Z-отчеты'!E84</f>
        <v>96.774193548387103</v>
      </c>
      <c r="AD84" s="71">
        <f>Очередь!F84</f>
        <v>100</v>
      </c>
      <c r="AE84" s="7">
        <f>'Главная касса'!C84</f>
        <v>100</v>
      </c>
      <c r="AF84" s="277">
        <f>'минусовые остатки'!D84</f>
        <v>0</v>
      </c>
      <c r="AG84" s="26">
        <f t="shared" si="13"/>
        <v>1643.9369501466276</v>
      </c>
      <c r="AH84" s="193">
        <f t="shared" si="17"/>
        <v>138</v>
      </c>
      <c r="AI84" s="86">
        <f>ревизии!E84</f>
        <v>100</v>
      </c>
      <c r="AJ84" s="41">
        <f>ревизии!F84</f>
        <v>-151.97999999999999</v>
      </c>
      <c r="AK84" s="285">
        <f>ревизии!H84</f>
        <v>0</v>
      </c>
      <c r="AL84" s="167">
        <f>локалки!E84</f>
        <v>100</v>
      </c>
      <c r="AM84" s="167">
        <f>'подснятия сигареты'!E84</f>
        <v>100</v>
      </c>
      <c r="AN84" s="1">
        <f>IF('предоставление скидок'!C84=0,100,0)</f>
        <v>100</v>
      </c>
      <c r="AO84" s="29">
        <f>IF('предоставление скидок'!D84=0,100,0)</f>
        <v>100</v>
      </c>
      <c r="AP84" s="26">
        <f t="shared" si="14"/>
        <v>500</v>
      </c>
      <c r="AQ84" s="62">
        <f t="shared" si="18"/>
        <v>52</v>
      </c>
      <c r="AR84" s="98">
        <f t="shared" si="15"/>
        <v>2714.4228560163742</v>
      </c>
      <c r="AS84" s="193">
        <f t="shared" si="19"/>
        <v>82</v>
      </c>
    </row>
    <row r="85" spans="1:45">
      <c r="A85" s="89">
        <v>85</v>
      </c>
      <c r="B85" s="89" t="s">
        <v>622</v>
      </c>
      <c r="C85" s="89" t="s">
        <v>112</v>
      </c>
      <c r="D85" s="136" t="s">
        <v>474</v>
      </c>
      <c r="E85" s="136" t="s">
        <v>682</v>
      </c>
      <c r="F85" s="7">
        <f>'план на месяц'!E85</f>
        <v>104.59465033407569</v>
      </c>
      <c r="G85" s="51">
        <f>приоритет!E85</f>
        <v>104.21928500496524</v>
      </c>
      <c r="H85" s="51">
        <f>допродажи!E85</f>
        <v>69.274164746936378</v>
      </c>
      <c r="I85" s="18">
        <f>'средний чек'!E85</f>
        <v>94.910023119705073</v>
      </c>
      <c r="J85" s="71">
        <f>'ср. кол-во позиций в чеке'!E85</f>
        <v>70.763333333333335</v>
      </c>
      <c r="K85" s="33">
        <f>трафик!E85</f>
        <v>108.75076923076922</v>
      </c>
      <c r="L85" s="26">
        <f t="shared" si="12"/>
        <v>552.512225769785</v>
      </c>
      <c r="M85" s="193">
        <f t="shared" si="16"/>
        <v>74</v>
      </c>
      <c r="N85" s="18">
        <f>'чек-лист'!E85</f>
        <v>98.35</v>
      </c>
      <c r="O85" s="213">
        <f>ТП!C85</f>
        <v>58</v>
      </c>
      <c r="P85" s="71">
        <f>'распорядок дня'!E85</f>
        <v>99.462365591397855</v>
      </c>
      <c r="Q85" s="167">
        <f>'время открытия'!E85</f>
        <v>100</v>
      </c>
      <c r="R85" s="167">
        <f>'время закрытия'!E85</f>
        <v>100</v>
      </c>
      <c r="S85" s="167">
        <f>сан.дни!E85</f>
        <v>100</v>
      </c>
      <c r="T85" s="167">
        <f>фотоотчеты!E85</f>
        <v>96.774193548387103</v>
      </c>
      <c r="U85" s="299">
        <f>инкассация!D85</f>
        <v>100</v>
      </c>
      <c r="V85" s="7">
        <f>'кол-во по штату'!E85</f>
        <v>100</v>
      </c>
      <c r="W85" s="71">
        <f>'кол-во по штату'!F85</f>
        <v>0</v>
      </c>
      <c r="X85" s="167">
        <f>ценники!E85</f>
        <v>100</v>
      </c>
      <c r="Y85" s="167">
        <f>просрок!E85</f>
        <v>100</v>
      </c>
      <c r="Z85" s="301">
        <f>'медицинские книжки'!C85</f>
        <v>100</v>
      </c>
      <c r="AA85" s="77">
        <f>'% выкладки'!C85</f>
        <v>100</v>
      </c>
      <c r="AB85" s="2">
        <f>'товарные и кассовые отчеты'!E85</f>
        <v>100</v>
      </c>
      <c r="AC85" s="300">
        <f>'Z-отчеты'!E85</f>
        <v>100</v>
      </c>
      <c r="AD85" s="71">
        <f>Очередь!F85</f>
        <v>100</v>
      </c>
      <c r="AE85" s="7">
        <f>'Главная касса'!C85</f>
        <v>100</v>
      </c>
      <c r="AF85" s="277">
        <f>'минусовые остатки'!D85</f>
        <v>100</v>
      </c>
      <c r="AG85" s="26">
        <f t="shared" si="13"/>
        <v>1752.5865591397849</v>
      </c>
      <c r="AH85" s="193">
        <f t="shared" si="17"/>
        <v>17</v>
      </c>
      <c r="AI85" s="86">
        <f>ревизии!E85</f>
        <v>3</v>
      </c>
      <c r="AJ85" s="41">
        <f>ревизии!F85</f>
        <v>-34493.879999999997</v>
      </c>
      <c r="AK85" s="285">
        <f>ревизии!H85</f>
        <v>50</v>
      </c>
      <c r="AL85" s="167">
        <f>локалки!E85</f>
        <v>100</v>
      </c>
      <c r="AM85" s="167">
        <f>'подснятия сигареты'!E85</f>
        <v>100</v>
      </c>
      <c r="AN85" s="1">
        <f>IF('предоставление скидок'!C85=0,100,0)</f>
        <v>100</v>
      </c>
      <c r="AO85" s="29">
        <f>IF('предоставление скидок'!D85=0,100,0)</f>
        <v>100</v>
      </c>
      <c r="AP85" s="26">
        <f t="shared" si="14"/>
        <v>453</v>
      </c>
      <c r="AQ85" s="61">
        <f t="shared" si="18"/>
        <v>111</v>
      </c>
      <c r="AR85" s="98">
        <f t="shared" si="15"/>
        <v>2758.09878490957</v>
      </c>
      <c r="AS85" s="193">
        <f t="shared" si="19"/>
        <v>55</v>
      </c>
    </row>
    <row r="86" spans="1:45">
      <c r="A86" s="89">
        <v>86</v>
      </c>
      <c r="B86" s="89" t="s">
        <v>621</v>
      </c>
      <c r="C86" s="89" t="s">
        <v>112</v>
      </c>
      <c r="D86" s="136" t="s">
        <v>480</v>
      </c>
      <c r="E86" s="136" t="s">
        <v>681</v>
      </c>
      <c r="F86" s="7">
        <f>'план на месяц'!E86</f>
        <v>99.30006139154159</v>
      </c>
      <c r="G86" s="51">
        <f>приоритет!E86</f>
        <v>99.695060606060593</v>
      </c>
      <c r="H86" s="51">
        <f>допродажи!E86</f>
        <v>59.320823805638852</v>
      </c>
      <c r="I86" s="18">
        <f>'средний чек'!E86</f>
        <v>94.022569033297003</v>
      </c>
      <c r="J86" s="71">
        <f>'ср. кол-во позиций в чеке'!E86</f>
        <v>72.05</v>
      </c>
      <c r="K86" s="33">
        <f>трафик!E86</f>
        <v>103.91185682326622</v>
      </c>
      <c r="L86" s="26">
        <f t="shared" si="12"/>
        <v>528.30037165980423</v>
      </c>
      <c r="M86" s="62">
        <f t="shared" si="16"/>
        <v>113</v>
      </c>
      <c r="N86" s="18">
        <f>'чек-лист'!E86</f>
        <v>98.15</v>
      </c>
      <c r="O86" s="213">
        <f>ТП!C86</f>
        <v>55</v>
      </c>
      <c r="P86" s="71">
        <f>'распорядок дня'!E86</f>
        <v>100</v>
      </c>
      <c r="Q86" s="167">
        <f>'время открытия'!E86</f>
        <v>100</v>
      </c>
      <c r="R86" s="167">
        <f>'время закрытия'!E86</f>
        <v>100</v>
      </c>
      <c r="S86" s="167">
        <f>сан.дни!E86</f>
        <v>100</v>
      </c>
      <c r="T86" s="167">
        <f>фотоотчеты!E86</f>
        <v>100</v>
      </c>
      <c r="U86" s="299">
        <f>инкассация!D86</f>
        <v>100</v>
      </c>
      <c r="V86" s="7">
        <f>'кол-во по штату'!E86</f>
        <v>100</v>
      </c>
      <c r="W86" s="71">
        <f>'кол-во по штату'!F86</f>
        <v>0</v>
      </c>
      <c r="X86" s="167">
        <f>ценники!E86</f>
        <v>100</v>
      </c>
      <c r="Y86" s="167">
        <f>просрок!E86</f>
        <v>100</v>
      </c>
      <c r="Z86" s="301">
        <f>'медицинские книжки'!C86</f>
        <v>100</v>
      </c>
      <c r="AA86" s="77">
        <f>'% выкладки'!C86</f>
        <v>100</v>
      </c>
      <c r="AB86" s="2">
        <f>'товарные и кассовые отчеты'!E86</f>
        <v>100</v>
      </c>
      <c r="AC86" s="300">
        <f>'Z-отчеты'!E86</f>
        <v>100</v>
      </c>
      <c r="AD86" s="71">
        <f>Очередь!F86</f>
        <v>100</v>
      </c>
      <c r="AE86" s="7">
        <f>'Главная касса'!C86</f>
        <v>100</v>
      </c>
      <c r="AF86" s="277">
        <f>'минусовые остатки'!D86</f>
        <v>100</v>
      </c>
      <c r="AG86" s="26">
        <f t="shared" si="13"/>
        <v>1753.15</v>
      </c>
      <c r="AH86" s="193">
        <f t="shared" si="17"/>
        <v>16</v>
      </c>
      <c r="AI86" s="86">
        <f>ревизии!E86</f>
        <v>0</v>
      </c>
      <c r="AJ86" s="41">
        <f>ревизии!F86</f>
        <v>-32807.089999999997</v>
      </c>
      <c r="AK86" s="285">
        <f>ревизии!H86</f>
        <v>50</v>
      </c>
      <c r="AL86" s="167">
        <f>локалки!E86</f>
        <v>100</v>
      </c>
      <c r="AM86" s="167">
        <f>'подснятия сигареты'!E86</f>
        <v>100</v>
      </c>
      <c r="AN86" s="1">
        <f>IF('предоставление скидок'!C86=0,100,0)</f>
        <v>100</v>
      </c>
      <c r="AO86" s="29">
        <f>IF('предоставление скидок'!D86=0,100,0)</f>
        <v>100</v>
      </c>
      <c r="AP86" s="26">
        <f t="shared" si="14"/>
        <v>450</v>
      </c>
      <c r="AQ86" s="61">
        <f t="shared" si="18"/>
        <v>112</v>
      </c>
      <c r="AR86" s="98">
        <f t="shared" si="15"/>
        <v>2731.4503716598042</v>
      </c>
      <c r="AS86" s="193">
        <f t="shared" si="19"/>
        <v>74</v>
      </c>
    </row>
    <row r="87" spans="1:45">
      <c r="A87" s="89">
        <v>87</v>
      </c>
      <c r="B87" s="89" t="s">
        <v>622</v>
      </c>
      <c r="C87" s="89" t="s">
        <v>112</v>
      </c>
      <c r="D87" s="136" t="s">
        <v>481</v>
      </c>
      <c r="E87" s="136" t="s">
        <v>683</v>
      </c>
      <c r="F87" s="7">
        <f>'план на месяц'!E87</f>
        <v>96.947951861042199</v>
      </c>
      <c r="G87" s="51">
        <f>приоритет!E87</f>
        <v>94.837407407407397</v>
      </c>
      <c r="H87" s="51">
        <f>допродажи!E87</f>
        <v>68.853335518431635</v>
      </c>
      <c r="I87" s="18">
        <f>'средний чек'!E87</f>
        <v>98.644141546553371</v>
      </c>
      <c r="J87" s="71">
        <f>'ср. кол-во позиций в чеке'!E87</f>
        <v>81.89</v>
      </c>
      <c r="K87" s="33">
        <f>трафик!E87</f>
        <v>96.555436372501219</v>
      </c>
      <c r="L87" s="26">
        <f t="shared" si="12"/>
        <v>537.72827270593586</v>
      </c>
      <c r="M87" s="62">
        <f t="shared" si="16"/>
        <v>95</v>
      </c>
      <c r="N87" s="18">
        <f>'чек-лист'!E87</f>
        <v>97.5</v>
      </c>
      <c r="O87" s="213">
        <f>ТП!C87</f>
        <v>55.333333333333336</v>
      </c>
      <c r="P87" s="71">
        <f>'распорядок дня'!E87</f>
        <v>99.462365591397855</v>
      </c>
      <c r="Q87" s="167">
        <f>'время открытия'!E87</f>
        <v>100</v>
      </c>
      <c r="R87" s="167">
        <f>'время закрытия'!E87</f>
        <v>100</v>
      </c>
      <c r="S87" s="167">
        <f>сан.дни!E87</f>
        <v>100</v>
      </c>
      <c r="T87" s="167">
        <f>фотоотчеты!E87</f>
        <v>96.774193548387103</v>
      </c>
      <c r="U87" s="299">
        <f>инкассация!D87</f>
        <v>100</v>
      </c>
      <c r="V87" s="7">
        <f>'кол-во по штату'!E87</f>
        <v>100</v>
      </c>
      <c r="W87" s="71">
        <f>'кол-во по штату'!F87</f>
        <v>0</v>
      </c>
      <c r="X87" s="167">
        <f>ценники!E87</f>
        <v>100</v>
      </c>
      <c r="Y87" s="167">
        <f>просрок!E87</f>
        <v>66.666666666666657</v>
      </c>
      <c r="Z87" s="301">
        <f>'медицинские книжки'!C87</f>
        <v>100</v>
      </c>
      <c r="AA87" s="77">
        <f>'% выкладки'!C87</f>
        <v>100</v>
      </c>
      <c r="AB87" s="2">
        <f>'товарные и кассовые отчеты'!E87</f>
        <v>100</v>
      </c>
      <c r="AC87" s="300">
        <f>'Z-отчеты'!E87</f>
        <v>100</v>
      </c>
      <c r="AD87" s="71">
        <f>Очередь!F87</f>
        <v>100</v>
      </c>
      <c r="AE87" s="7">
        <f>'Главная касса'!C87</f>
        <v>100</v>
      </c>
      <c r="AF87" s="277">
        <f>'минусовые остатки'!D87</f>
        <v>100</v>
      </c>
      <c r="AG87" s="26">
        <f t="shared" si="13"/>
        <v>1715.7365591397847</v>
      </c>
      <c r="AH87" s="193">
        <f t="shared" si="17"/>
        <v>62</v>
      </c>
      <c r="AI87" s="86">
        <f>ревизии!E87</f>
        <v>0</v>
      </c>
      <c r="AJ87" s="41">
        <f>ревизии!F87</f>
        <v>-126784.26</v>
      </c>
      <c r="AK87" s="285">
        <f>ревизии!H87</f>
        <v>50</v>
      </c>
      <c r="AL87" s="167">
        <f>локалки!E87</f>
        <v>100</v>
      </c>
      <c r="AM87" s="167">
        <f>'подснятия сигареты'!E87</f>
        <v>100</v>
      </c>
      <c r="AN87" s="1">
        <f>IF('предоставление скидок'!C87=0,100,0)</f>
        <v>100</v>
      </c>
      <c r="AO87" s="29">
        <f>IF('предоставление скидок'!D87=0,100,0)</f>
        <v>100</v>
      </c>
      <c r="AP87" s="26">
        <f t="shared" si="14"/>
        <v>450</v>
      </c>
      <c r="AQ87" s="61">
        <f t="shared" si="18"/>
        <v>112</v>
      </c>
      <c r="AR87" s="98">
        <f t="shared" si="15"/>
        <v>2703.4648318457207</v>
      </c>
      <c r="AS87" s="193">
        <f t="shared" si="19"/>
        <v>93</v>
      </c>
    </row>
    <row r="88" spans="1:45">
      <c r="A88" s="136">
        <v>88</v>
      </c>
      <c r="B88" s="136" t="s">
        <v>621</v>
      </c>
      <c r="C88" s="136" t="s">
        <v>112</v>
      </c>
      <c r="D88" s="136" t="s">
        <v>503</v>
      </c>
      <c r="E88" s="136" t="s">
        <v>681</v>
      </c>
      <c r="F88" s="7">
        <f>'план на месяц'!E88</f>
        <v>103.14642924528299</v>
      </c>
      <c r="G88" s="51">
        <f>приоритет!E88</f>
        <v>102.02299373040753</v>
      </c>
      <c r="H88" s="51">
        <f>допродажи!E88</f>
        <v>56.295570111178129</v>
      </c>
      <c r="I88" s="18">
        <f>'средний чек'!E88</f>
        <v>97.813589294367588</v>
      </c>
      <c r="J88" s="71">
        <f>'ср. кол-во позиций в чеке'!E88</f>
        <v>66.61</v>
      </c>
      <c r="K88" s="33">
        <f>трафик!E88</f>
        <v>103.49922839506173</v>
      </c>
      <c r="L88" s="26">
        <f t="shared" si="12"/>
        <v>529.38781077629801</v>
      </c>
      <c r="M88" s="62">
        <f t="shared" si="16"/>
        <v>109</v>
      </c>
      <c r="N88" s="18">
        <f>'чек-лист'!E88</f>
        <v>96.15</v>
      </c>
      <c r="O88" s="213">
        <f>ТП!C88</f>
        <v>38</v>
      </c>
      <c r="P88" s="71">
        <f>'распорядок дня'!E88</f>
        <v>100</v>
      </c>
      <c r="Q88" s="167">
        <f>'время открытия'!E88</f>
        <v>100</v>
      </c>
      <c r="R88" s="167">
        <f>'время закрытия'!E88</f>
        <v>100</v>
      </c>
      <c r="S88" s="167">
        <f>сан.дни!E88</f>
        <v>100</v>
      </c>
      <c r="T88" s="167">
        <f>фотоотчеты!E88</f>
        <v>100</v>
      </c>
      <c r="U88" s="299">
        <f>инкассация!D88</f>
        <v>100</v>
      </c>
      <c r="V88" s="7">
        <f>'кол-во по штату'!E88</f>
        <v>80</v>
      </c>
      <c r="W88" s="71">
        <f>'кол-во по штату'!F88</f>
        <v>-1</v>
      </c>
      <c r="X88" s="167">
        <f>ценники!E88</f>
        <v>100</v>
      </c>
      <c r="Y88" s="167">
        <f>просрок!E88</f>
        <v>66.666666666666657</v>
      </c>
      <c r="Z88" s="301">
        <f>'медицинские книжки'!C88</f>
        <v>100</v>
      </c>
      <c r="AA88" s="77">
        <f>'% выкладки'!C88</f>
        <v>100</v>
      </c>
      <c r="AB88" s="2">
        <f>'товарные и кассовые отчеты'!E88</f>
        <v>100</v>
      </c>
      <c r="AC88" s="300">
        <f>'Z-отчеты'!E88</f>
        <v>100</v>
      </c>
      <c r="AD88" s="71">
        <f>Очередь!F88</f>
        <v>100</v>
      </c>
      <c r="AE88" s="7">
        <f>'Главная касса'!C88</f>
        <v>100</v>
      </c>
      <c r="AF88" s="277">
        <f>'минусовые остатки'!D88</f>
        <v>100</v>
      </c>
      <c r="AG88" s="26">
        <f t="shared" si="13"/>
        <v>1680.8166666666666</v>
      </c>
      <c r="AH88" s="193">
        <f t="shared" si="17"/>
        <v>99</v>
      </c>
      <c r="AI88" s="86">
        <f>ревизии!E88</f>
        <v>23</v>
      </c>
      <c r="AJ88" s="41">
        <f>ревизии!F88</f>
        <v>-28465.77</v>
      </c>
      <c r="AK88" s="285">
        <f>ревизии!H88</f>
        <v>50</v>
      </c>
      <c r="AL88" s="167">
        <f>локалки!E88</f>
        <v>100</v>
      </c>
      <c r="AM88" s="167">
        <f>'подснятия сигареты'!E88</f>
        <v>100</v>
      </c>
      <c r="AN88" s="1">
        <f>IF('предоставление скидок'!C88=0,100,0)</f>
        <v>100</v>
      </c>
      <c r="AO88" s="29">
        <f>IF('предоставление скидок'!D88=0,100,0)</f>
        <v>100</v>
      </c>
      <c r="AP88" s="26">
        <f t="shared" si="14"/>
        <v>473</v>
      </c>
      <c r="AQ88" s="61">
        <f t="shared" si="18"/>
        <v>102</v>
      </c>
      <c r="AR88" s="98">
        <f t="shared" si="15"/>
        <v>2683.2044774429646</v>
      </c>
      <c r="AS88" s="62">
        <f t="shared" si="19"/>
        <v>104</v>
      </c>
    </row>
    <row r="89" spans="1:45">
      <c r="A89" s="136">
        <v>89</v>
      </c>
      <c r="B89" s="136" t="s">
        <v>621</v>
      </c>
      <c r="C89" s="136" t="s">
        <v>112</v>
      </c>
      <c r="D89" s="136" t="s">
        <v>504</v>
      </c>
      <c r="E89" s="136" t="s">
        <v>618</v>
      </c>
      <c r="F89" s="7">
        <f>'план на месяц'!E89</f>
        <v>109.46215184049082</v>
      </c>
      <c r="G89" s="51">
        <f>приоритет!E89</f>
        <v>135.5350724637681</v>
      </c>
      <c r="H89" s="51">
        <f>допродажи!E89</f>
        <v>56.743554383773521</v>
      </c>
      <c r="I89" s="18">
        <f>'средний чек'!E89</f>
        <v>99.544635808513206</v>
      </c>
      <c r="J89" s="71">
        <f>'ср. кол-во позиций в чеке'!E89</f>
        <v>76.243333333333339</v>
      </c>
      <c r="K89" s="33">
        <f>трафик!E89</f>
        <v>107.97560240963855</v>
      </c>
      <c r="L89" s="26">
        <f t="shared" si="12"/>
        <v>585.50435023951752</v>
      </c>
      <c r="M89" s="193">
        <f t="shared" si="16"/>
        <v>39</v>
      </c>
      <c r="N89" s="18">
        <f>'чек-лист'!E89</f>
        <v>93.85</v>
      </c>
      <c r="O89" s="213">
        <f>ТП!C89</f>
        <v>56</v>
      </c>
      <c r="P89" s="71">
        <f>'распорядок дня'!E89</f>
        <v>97.849462365591393</v>
      </c>
      <c r="Q89" s="167">
        <f>'время открытия'!E89</f>
        <v>96.774193548387103</v>
      </c>
      <c r="R89" s="167">
        <f>'время закрытия'!E89</f>
        <v>100</v>
      </c>
      <c r="S89" s="167">
        <f>сан.дни!E89</f>
        <v>100</v>
      </c>
      <c r="T89" s="167">
        <f>фотоотчеты!E89</f>
        <v>96.774193548387103</v>
      </c>
      <c r="U89" s="299">
        <f>инкассация!D89</f>
        <v>96.774193548387103</v>
      </c>
      <c r="V89" s="7">
        <f>'кол-во по штату'!E89</f>
        <v>0</v>
      </c>
      <c r="W89" s="71">
        <f>'кол-во по штату'!F89</f>
        <v>-5</v>
      </c>
      <c r="X89" s="167">
        <f>ценники!E89</f>
        <v>66.666666666666657</v>
      </c>
      <c r="Y89" s="167">
        <f>просрок!E89</f>
        <v>33.333333333333329</v>
      </c>
      <c r="Z89" s="301">
        <f>'медицинские книжки'!C89</f>
        <v>100</v>
      </c>
      <c r="AA89" s="77">
        <f>'% выкладки'!C89</f>
        <v>100</v>
      </c>
      <c r="AB89" s="2">
        <f>'товарные и кассовые отчеты'!E89</f>
        <v>100</v>
      </c>
      <c r="AC89" s="300">
        <f>'Z-отчеты'!E89</f>
        <v>96.774193548387103</v>
      </c>
      <c r="AD89" s="71">
        <f>Очередь!F89</f>
        <v>100</v>
      </c>
      <c r="AE89" s="7">
        <f>'Главная касса'!C89</f>
        <v>100</v>
      </c>
      <c r="AF89" s="277">
        <f>'минусовые остатки'!D89</f>
        <v>0</v>
      </c>
      <c r="AG89" s="26">
        <f t="shared" si="13"/>
        <v>1434.7962365591397</v>
      </c>
      <c r="AH89" s="61">
        <f t="shared" si="17"/>
        <v>189</v>
      </c>
      <c r="AI89" s="86">
        <f>ревизии!E89</f>
        <v>99</v>
      </c>
      <c r="AJ89" s="41">
        <f>ревизии!F89</f>
        <v>-309.27999999999997</v>
      </c>
      <c r="AK89" s="285">
        <f>ревизии!H89</f>
        <v>50</v>
      </c>
      <c r="AL89" s="167">
        <f>локалки!E89</f>
        <v>100</v>
      </c>
      <c r="AM89" s="167">
        <f>'подснятия сигареты'!E89</f>
        <v>90.909090909090907</v>
      </c>
      <c r="AN89" s="1">
        <f>IF('предоставление скидок'!C89=0,100,0)</f>
        <v>0</v>
      </c>
      <c r="AO89" s="29">
        <f>IF('предоставление скидок'!D89=0,100,0)</f>
        <v>100</v>
      </c>
      <c r="AP89" s="26">
        <f t="shared" si="14"/>
        <v>439.90909090909088</v>
      </c>
      <c r="AQ89" s="61">
        <f t="shared" si="18"/>
        <v>126</v>
      </c>
      <c r="AR89" s="98">
        <f t="shared" si="15"/>
        <v>2460.2096777077481</v>
      </c>
      <c r="AS89" s="62">
        <f t="shared" si="19"/>
        <v>180</v>
      </c>
    </row>
    <row r="90" spans="1:45">
      <c r="A90" s="136">
        <v>90</v>
      </c>
      <c r="B90" s="136" t="s">
        <v>621</v>
      </c>
      <c r="C90" s="136" t="s">
        <v>112</v>
      </c>
      <c r="D90" s="136" t="s">
        <v>537</v>
      </c>
      <c r="E90" s="136" t="s">
        <v>618</v>
      </c>
      <c r="F90" s="7">
        <f>'план на месяц'!E90</f>
        <v>98.119486940298515</v>
      </c>
      <c r="G90" s="51">
        <f>приоритет!E90</f>
        <v>67.808709677419344</v>
      </c>
      <c r="H90" s="51">
        <f>допродажи!E90</f>
        <v>95.33034119181491</v>
      </c>
      <c r="I90" s="18">
        <f>'средний чек'!E90</f>
        <v>94.524838989905035</v>
      </c>
      <c r="J90" s="71">
        <f>'ср. кол-во позиций в чеке'!E90</f>
        <v>68.809999999999988</v>
      </c>
      <c r="K90" s="33">
        <f>трафик!E90</f>
        <v>101.77743902439022</v>
      </c>
      <c r="L90" s="26">
        <f t="shared" si="12"/>
        <v>526.37081582382802</v>
      </c>
      <c r="M90" s="62">
        <f t="shared" si="16"/>
        <v>116</v>
      </c>
      <c r="N90" s="18">
        <f>'чек-лист'!E90</f>
        <v>95.5</v>
      </c>
      <c r="O90" s="213">
        <f>ТП!C90</f>
        <v>54.333333333333336</v>
      </c>
      <c r="P90" s="71">
        <f>'распорядок дня'!E90</f>
        <v>98.850574712643677</v>
      </c>
      <c r="Q90" s="167">
        <f>'время открытия'!E90</f>
        <v>100</v>
      </c>
      <c r="R90" s="167">
        <f>'время закрытия'!E90</f>
        <v>100</v>
      </c>
      <c r="S90" s="167">
        <f>сан.дни!E90</f>
        <v>100</v>
      </c>
      <c r="T90" s="167">
        <f>фотоотчеты!E90</f>
        <v>96.551724137931032</v>
      </c>
      <c r="U90" s="299">
        <f>инкассация!D90</f>
        <v>96.551724137931032</v>
      </c>
      <c r="V90" s="7">
        <f>'кол-во по штату'!E90</f>
        <v>100</v>
      </c>
      <c r="W90" s="71">
        <f>'кол-во по штату'!F90</f>
        <v>0</v>
      </c>
      <c r="X90" s="167">
        <f>ценники!E90</f>
        <v>100</v>
      </c>
      <c r="Y90" s="167">
        <f>просрок!E90</f>
        <v>100</v>
      </c>
      <c r="Z90" s="301">
        <f>'медицинские книжки'!C90</f>
        <v>100</v>
      </c>
      <c r="AA90" s="77">
        <f>'% выкладки'!C90</f>
        <v>100</v>
      </c>
      <c r="AB90" s="2">
        <f>'товарные и кассовые отчеты'!E90</f>
        <v>90</v>
      </c>
      <c r="AC90" s="300">
        <f>'Z-отчеты'!E90</f>
        <v>100</v>
      </c>
      <c r="AD90" s="71">
        <f>Очередь!F90</f>
        <v>100</v>
      </c>
      <c r="AE90" s="7">
        <f>'Главная касса'!C90</f>
        <v>100</v>
      </c>
      <c r="AF90" s="277">
        <f>'минусовые остатки'!D90</f>
        <v>50</v>
      </c>
      <c r="AG90" s="26">
        <f t="shared" si="13"/>
        <v>1681.7873563218391</v>
      </c>
      <c r="AH90" s="193">
        <f t="shared" si="17"/>
        <v>98</v>
      </c>
      <c r="AI90" s="86">
        <f>ревизии!E90</f>
        <v>9</v>
      </c>
      <c r="AJ90" s="41">
        <f>ревизии!F90</f>
        <v>-27270.07</v>
      </c>
      <c r="AK90" s="285">
        <f>ревизии!H90</f>
        <v>50</v>
      </c>
      <c r="AL90" s="167">
        <f>локалки!E90</f>
        <v>100</v>
      </c>
      <c r="AM90" s="167">
        <f>'подснятия сигареты'!E90</f>
        <v>100</v>
      </c>
      <c r="AN90" s="1">
        <f>IF('предоставление скидок'!C90=0,100,0)</f>
        <v>0</v>
      </c>
      <c r="AO90" s="29">
        <f>IF('предоставление скидок'!D90=0,100,0)</f>
        <v>100</v>
      </c>
      <c r="AP90" s="26">
        <f t="shared" si="14"/>
        <v>359</v>
      </c>
      <c r="AQ90" s="61">
        <f t="shared" si="18"/>
        <v>176</v>
      </c>
      <c r="AR90" s="98">
        <f t="shared" si="15"/>
        <v>2567.1581721456669</v>
      </c>
      <c r="AS90" s="62">
        <f t="shared" si="19"/>
        <v>156</v>
      </c>
    </row>
    <row r="91" spans="1:45">
      <c r="A91" s="136">
        <v>91</v>
      </c>
      <c r="B91" s="136" t="s">
        <v>621</v>
      </c>
      <c r="C91" s="136" t="s">
        <v>112</v>
      </c>
      <c r="D91" s="136" t="s">
        <v>505</v>
      </c>
      <c r="E91" s="136" t="s">
        <v>680</v>
      </c>
      <c r="F91" s="7">
        <f>'план на месяц'!E91</f>
        <v>103.29676555023926</v>
      </c>
      <c r="G91" s="51">
        <f>приоритет!E91</f>
        <v>89.0973873873874</v>
      </c>
      <c r="H91" s="51">
        <f>допродажи!E91</f>
        <v>63.817841335848279</v>
      </c>
      <c r="I91" s="18">
        <f>'средний чек'!E91</f>
        <v>97.199818879729989</v>
      </c>
      <c r="J91" s="71">
        <f>'ср. кол-во позиций в чеке'!E91</f>
        <v>78.903333333333336</v>
      </c>
      <c r="K91" s="33">
        <f>трафик!E91</f>
        <v>104.98095881161377</v>
      </c>
      <c r="L91" s="26">
        <f t="shared" si="12"/>
        <v>537.29610529815204</v>
      </c>
      <c r="M91" s="62">
        <f t="shared" si="16"/>
        <v>96</v>
      </c>
      <c r="N91" s="18">
        <f>'чек-лист'!E91</f>
        <v>96.15</v>
      </c>
      <c r="O91" s="213">
        <f>ТП!C91</f>
        <v>63</v>
      </c>
      <c r="P91" s="71">
        <f>'распорядок дня'!E91</f>
        <v>100</v>
      </c>
      <c r="Q91" s="167">
        <f>'время открытия'!E91</f>
        <v>100</v>
      </c>
      <c r="R91" s="167">
        <f>'время закрытия'!E91</f>
        <v>100</v>
      </c>
      <c r="S91" s="167">
        <f>сан.дни!E91</f>
        <v>100</v>
      </c>
      <c r="T91" s="167">
        <f>фотоотчеты!E91</f>
        <v>100</v>
      </c>
      <c r="U91" s="299">
        <f>инкассация!D91</f>
        <v>100</v>
      </c>
      <c r="V91" s="7">
        <f>'кол-во по штату'!E91</f>
        <v>100</v>
      </c>
      <c r="W91" s="71">
        <f>'кол-во по штату'!F91</f>
        <v>0</v>
      </c>
      <c r="X91" s="167">
        <f>ценники!E91</f>
        <v>100</v>
      </c>
      <c r="Y91" s="167">
        <f>просрок!E91</f>
        <v>66.666666666666657</v>
      </c>
      <c r="Z91" s="301">
        <f>'медицинские книжки'!C91</f>
        <v>100</v>
      </c>
      <c r="AA91" s="77">
        <f>'% выкладки'!C91</f>
        <v>100</v>
      </c>
      <c r="AB91" s="2">
        <f>'товарные и кассовые отчеты'!E91</f>
        <v>100</v>
      </c>
      <c r="AC91" s="300">
        <f>'Z-отчеты'!E91</f>
        <v>100</v>
      </c>
      <c r="AD91" s="71">
        <f>Очередь!F91</f>
        <v>100</v>
      </c>
      <c r="AE91" s="7">
        <f>'Главная касса'!C91</f>
        <v>100</v>
      </c>
      <c r="AF91" s="277">
        <f>'минусовые остатки'!D91</f>
        <v>100</v>
      </c>
      <c r="AG91" s="26">
        <f t="shared" si="13"/>
        <v>1725.8166666666666</v>
      </c>
      <c r="AH91" s="193">
        <f t="shared" si="17"/>
        <v>46</v>
      </c>
      <c r="AI91" s="86">
        <f>ревизии!E91</f>
        <v>83</v>
      </c>
      <c r="AJ91" s="41">
        <f>ревизии!F91</f>
        <v>-9877.57</v>
      </c>
      <c r="AK91" s="285">
        <f>ревизии!H91</f>
        <v>50</v>
      </c>
      <c r="AL91" s="167">
        <f>локалки!E91</f>
        <v>100</v>
      </c>
      <c r="AM91" s="167">
        <f>'подснятия сигареты'!E91</f>
        <v>100</v>
      </c>
      <c r="AN91" s="1">
        <f>IF('предоставление скидок'!C91=0,100,0)</f>
        <v>100</v>
      </c>
      <c r="AO91" s="29">
        <f>IF('предоставление скидок'!D91=0,100,0)</f>
        <v>100</v>
      </c>
      <c r="AP91" s="26">
        <f t="shared" si="14"/>
        <v>533</v>
      </c>
      <c r="AQ91" s="62">
        <f t="shared" si="18"/>
        <v>39</v>
      </c>
      <c r="AR91" s="98">
        <f t="shared" si="15"/>
        <v>2796.1127719648184</v>
      </c>
      <c r="AS91" s="193">
        <f t="shared" si="19"/>
        <v>35</v>
      </c>
    </row>
    <row r="92" spans="1:45">
      <c r="A92" s="136">
        <v>92</v>
      </c>
      <c r="B92" s="136" t="s">
        <v>622</v>
      </c>
      <c r="C92" s="136" t="s">
        <v>119</v>
      </c>
      <c r="D92" s="136" t="s">
        <v>515</v>
      </c>
      <c r="E92" s="117" t="s">
        <v>683</v>
      </c>
      <c r="F92" s="7">
        <f>'план на месяц'!E92</f>
        <v>101.89100860323887</v>
      </c>
      <c r="G92" s="51">
        <f>приоритет!E92</f>
        <v>75.186490486257924</v>
      </c>
      <c r="H92" s="51">
        <f>допродажи!E92</f>
        <v>73.133651252924693</v>
      </c>
      <c r="I92" s="18">
        <f>'средний чек'!E92</f>
        <v>99.460370302674022</v>
      </c>
      <c r="J92" s="71">
        <f>'ср. кол-во позиций в чеке'!E92</f>
        <v>80.796666666666667</v>
      </c>
      <c r="K92" s="33">
        <f>трафик!E92</f>
        <v>104.11977766716443</v>
      </c>
      <c r="L92" s="26">
        <f t="shared" si="12"/>
        <v>534.58796497892661</v>
      </c>
      <c r="M92" s="62">
        <f t="shared" si="16"/>
        <v>99</v>
      </c>
      <c r="N92" s="18">
        <f>'чек-лист'!E92</f>
        <v>95.85</v>
      </c>
      <c r="O92" s="213">
        <f>ТП!C92</f>
        <v>33.333333333333336</v>
      </c>
      <c r="P92" s="71">
        <f>'распорядок дня'!E92</f>
        <v>95</v>
      </c>
      <c r="Q92" s="167">
        <f>'время открытия'!E92</f>
        <v>100</v>
      </c>
      <c r="R92" s="167">
        <f>'время закрытия'!E92</f>
        <v>100</v>
      </c>
      <c r="S92" s="167">
        <f>сан.дни!E92</f>
        <v>100</v>
      </c>
      <c r="T92" s="167">
        <f>фотоотчеты!E92</f>
        <v>80</v>
      </c>
      <c r="U92" s="299">
        <f>инкассация!D92</f>
        <v>100</v>
      </c>
      <c r="V92" s="7">
        <f>'кол-во по штату'!E92</f>
        <v>100</v>
      </c>
      <c r="W92" s="71">
        <f>'кол-во по штату'!F92</f>
        <v>0</v>
      </c>
      <c r="X92" s="167">
        <f>ценники!E92</f>
        <v>100</v>
      </c>
      <c r="Y92" s="167">
        <f>просрок!E92</f>
        <v>66.666666666666657</v>
      </c>
      <c r="Z92" s="301">
        <f>'медицинские книжки'!C92</f>
        <v>100</v>
      </c>
      <c r="AA92" s="77">
        <f>'% выкладки'!C92</f>
        <v>100</v>
      </c>
      <c r="AB92" s="2">
        <f>'товарные и кассовые отчеты'!E92</f>
        <v>90</v>
      </c>
      <c r="AC92" s="300">
        <f>'Z-отчеты'!E92</f>
        <v>90</v>
      </c>
      <c r="AD92" s="71">
        <f>Очередь!F92</f>
        <v>100</v>
      </c>
      <c r="AE92" s="7">
        <f>'Главная касса'!C92</f>
        <v>100</v>
      </c>
      <c r="AF92" s="277">
        <f>'минусовые остатки'!D92</f>
        <v>100</v>
      </c>
      <c r="AG92" s="26">
        <f t="shared" si="13"/>
        <v>1650.85</v>
      </c>
      <c r="AH92" s="193">
        <f t="shared" si="17"/>
        <v>134</v>
      </c>
      <c r="AI92" s="86">
        <f>ревизии!E92</f>
        <v>81</v>
      </c>
      <c r="AJ92" s="41">
        <f>ревизии!F92</f>
        <v>-7625.88</v>
      </c>
      <c r="AK92" s="285">
        <f>ревизии!H92</f>
        <v>0</v>
      </c>
      <c r="AL92" s="167">
        <f>локалки!E92</f>
        <v>100</v>
      </c>
      <c r="AM92" s="167">
        <f>'подснятия сигареты'!E92</f>
        <v>100</v>
      </c>
      <c r="AN92" s="1">
        <f>IF('предоставление скидок'!C92=0,100,0)</f>
        <v>100</v>
      </c>
      <c r="AO92" s="29">
        <f>IF('предоставление скидок'!D92=0,100,0)</f>
        <v>100</v>
      </c>
      <c r="AP92" s="26">
        <f t="shared" si="14"/>
        <v>481</v>
      </c>
      <c r="AQ92" s="62">
        <f t="shared" si="18"/>
        <v>96</v>
      </c>
      <c r="AR92" s="98">
        <f t="shared" si="15"/>
        <v>2666.4379649789266</v>
      </c>
      <c r="AS92" s="62">
        <f t="shared" si="19"/>
        <v>112</v>
      </c>
    </row>
    <row r="93" spans="1:45">
      <c r="A93" s="136">
        <v>93</v>
      </c>
      <c r="B93" s="136" t="s">
        <v>622</v>
      </c>
      <c r="C93" s="136" t="s">
        <v>112</v>
      </c>
      <c r="D93" s="136" t="s">
        <v>520</v>
      </c>
      <c r="E93" s="136" t="s">
        <v>108</v>
      </c>
      <c r="F93" s="7">
        <f>'план на месяц'!E93</f>
        <v>96.883728251864127</v>
      </c>
      <c r="G93" s="51">
        <f>приоритет!E93</f>
        <v>119.64975609756098</v>
      </c>
      <c r="H93" s="51">
        <f>допродажи!E93</f>
        <v>42.329234826233304</v>
      </c>
      <c r="I93" s="18">
        <f>'средний чек'!E93</f>
        <v>91.249470358408374</v>
      </c>
      <c r="J93" s="71">
        <f>'ср. кол-во позиций в чеке'!E93</f>
        <v>73.856666666666669</v>
      </c>
      <c r="K93" s="33">
        <f>трафик!E93</f>
        <v>103.43236481033091</v>
      </c>
      <c r="L93" s="26">
        <f t="shared" si="12"/>
        <v>527.40122101106431</v>
      </c>
      <c r="M93" s="62">
        <f t="shared" si="16"/>
        <v>114</v>
      </c>
      <c r="N93" s="18">
        <f>'чек-лист'!E93</f>
        <v>96.85</v>
      </c>
      <c r="O93" s="213">
        <f>ТП!C93</f>
        <v>54</v>
      </c>
      <c r="P93" s="71">
        <f>'распорядок дня'!E93</f>
        <v>99.425287356321846</v>
      </c>
      <c r="Q93" s="167">
        <f>'время открытия'!E93</f>
        <v>100</v>
      </c>
      <c r="R93" s="167">
        <f>'время закрытия'!E93</f>
        <v>100</v>
      </c>
      <c r="S93" s="167">
        <f>сан.дни!E93</f>
        <v>100</v>
      </c>
      <c r="T93" s="167">
        <f>фотоотчеты!E93</f>
        <v>100</v>
      </c>
      <c r="U93" s="299">
        <f>инкассация!D93</f>
        <v>96.551724137931032</v>
      </c>
      <c r="V93" s="7">
        <f>'кол-во по штату'!E93</f>
        <v>100</v>
      </c>
      <c r="W93" s="71">
        <f>'кол-во по штату'!F93</f>
        <v>0</v>
      </c>
      <c r="X93" s="167">
        <f>ценники!E93</f>
        <v>66.666666666666657</v>
      </c>
      <c r="Y93" s="167">
        <f>просрок!E93</f>
        <v>100</v>
      </c>
      <c r="Z93" s="301">
        <f>'медицинские книжки'!C93</f>
        <v>0</v>
      </c>
      <c r="AA93" s="77">
        <f>'% выкладки'!C93</f>
        <v>98.4</v>
      </c>
      <c r="AB93" s="2">
        <f>'товарные и кассовые отчеты'!E93</f>
        <v>100</v>
      </c>
      <c r="AC93" s="300">
        <f>'Z-отчеты'!E93</f>
        <v>100</v>
      </c>
      <c r="AD93" s="71">
        <f>Очередь!F93</f>
        <v>100</v>
      </c>
      <c r="AE93" s="7">
        <f>'Главная касса'!C93</f>
        <v>100</v>
      </c>
      <c r="AF93" s="277">
        <f>'минусовые остатки'!D93</f>
        <v>100</v>
      </c>
      <c r="AG93" s="26">
        <f t="shared" si="13"/>
        <v>1611.8936781609195</v>
      </c>
      <c r="AH93" s="62">
        <f t="shared" si="17"/>
        <v>160</v>
      </c>
      <c r="AI93" s="86">
        <f>ревизии!E93</f>
        <v>0</v>
      </c>
      <c r="AJ93" s="41">
        <f>ревизии!F93</f>
        <v>-50517.03</v>
      </c>
      <c r="AK93" s="285">
        <f>ревизии!H93</f>
        <v>50</v>
      </c>
      <c r="AL93" s="167">
        <f>локалки!E93</f>
        <v>100</v>
      </c>
      <c r="AM93" s="167">
        <f>'подснятия сигареты'!E93</f>
        <v>100</v>
      </c>
      <c r="AN93" s="1">
        <f>IF('предоставление скидок'!C93=0,100,0)</f>
        <v>100</v>
      </c>
      <c r="AO93" s="29">
        <f>IF('предоставление скидок'!D93=0,100,0)</f>
        <v>100</v>
      </c>
      <c r="AP93" s="26">
        <f t="shared" si="14"/>
        <v>450</v>
      </c>
      <c r="AQ93" s="61">
        <f t="shared" si="18"/>
        <v>112</v>
      </c>
      <c r="AR93" s="98">
        <f t="shared" si="15"/>
        <v>2589.2948991719841</v>
      </c>
      <c r="AS93" s="62">
        <f t="shared" si="19"/>
        <v>148</v>
      </c>
    </row>
    <row r="94" spans="1:45">
      <c r="A94" s="136">
        <v>94</v>
      </c>
      <c r="B94" s="136" t="s">
        <v>622</v>
      </c>
      <c r="C94" s="136" t="s">
        <v>112</v>
      </c>
      <c r="D94" s="136" t="s">
        <v>516</v>
      </c>
      <c r="E94" s="136" t="s">
        <v>108</v>
      </c>
      <c r="F94" s="7">
        <f>'план на месяц'!E94</f>
        <v>90.648579048349987</v>
      </c>
      <c r="G94" s="51">
        <f>приоритет!E94</f>
        <v>84.363996175908213</v>
      </c>
      <c r="H94" s="51">
        <f>допродажи!E94</f>
        <v>60.702983623237863</v>
      </c>
      <c r="I94" s="18">
        <f>'средний чек'!E94</f>
        <v>102.06673715082692</v>
      </c>
      <c r="J94" s="71">
        <f>'ср. кол-во позиций в чеке'!E94</f>
        <v>81.023333333333326</v>
      </c>
      <c r="K94" s="33">
        <f>трафик!E94</f>
        <v>90.522972495584156</v>
      </c>
      <c r="L94" s="26">
        <f t="shared" si="12"/>
        <v>509.32860182724045</v>
      </c>
      <c r="M94" s="62">
        <f t="shared" si="16"/>
        <v>137</v>
      </c>
      <c r="N94" s="18">
        <f>'чек-лист'!E94</f>
        <v>96.85</v>
      </c>
      <c r="O94" s="213">
        <f>ТП!C94</f>
        <v>61</v>
      </c>
      <c r="P94" s="71">
        <f>'распорядок дня'!E94</f>
        <v>98.888888888888886</v>
      </c>
      <c r="Q94" s="167">
        <f>'время открытия'!E94</f>
        <v>100</v>
      </c>
      <c r="R94" s="167">
        <f>'время закрытия'!E94</f>
        <v>100</v>
      </c>
      <c r="S94" s="167">
        <f>сан.дни!E94</f>
        <v>100</v>
      </c>
      <c r="T94" s="167">
        <f>фотоотчеты!E94</f>
        <v>100</v>
      </c>
      <c r="U94" s="299">
        <f>инкассация!D94</f>
        <v>96.666666666666671</v>
      </c>
      <c r="V94" s="7">
        <f>'кол-во по штату'!E94</f>
        <v>100</v>
      </c>
      <c r="W94" s="71">
        <f>'кол-во по штату'!F94</f>
        <v>0</v>
      </c>
      <c r="X94" s="167">
        <f>ценники!E94</f>
        <v>100</v>
      </c>
      <c r="Y94" s="167">
        <f>просрок!E94</f>
        <v>100</v>
      </c>
      <c r="Z94" s="301">
        <f>'медицинские книжки'!C94</f>
        <v>100</v>
      </c>
      <c r="AA94" s="77">
        <f>'% выкладки'!C94</f>
        <v>100</v>
      </c>
      <c r="AB94" s="2">
        <f>'товарные и кассовые отчеты'!E94</f>
        <v>100</v>
      </c>
      <c r="AC94" s="300">
        <f>'Z-отчеты'!E94</f>
        <v>96.666666666666671</v>
      </c>
      <c r="AD94" s="71">
        <f>Очередь!F94</f>
        <v>100</v>
      </c>
      <c r="AE94" s="7">
        <f>'Главная касса'!C94</f>
        <v>100</v>
      </c>
      <c r="AF94" s="277">
        <f>'минусовые остатки'!D94</f>
        <v>100</v>
      </c>
      <c r="AG94" s="26">
        <f t="shared" si="13"/>
        <v>1750.0722222222221</v>
      </c>
      <c r="AH94" s="193">
        <f t="shared" si="17"/>
        <v>24</v>
      </c>
      <c r="AI94" s="86">
        <f>ревизии!E94</f>
        <v>100</v>
      </c>
      <c r="AJ94" s="41">
        <f>ревизии!F94</f>
        <v>72725.38</v>
      </c>
      <c r="AK94" s="285">
        <f>ревизии!H94</f>
        <v>0</v>
      </c>
      <c r="AL94" s="167">
        <f>локалки!E94</f>
        <v>100</v>
      </c>
      <c r="AM94" s="167">
        <f>'подснятия сигареты'!E94</f>
        <v>100</v>
      </c>
      <c r="AN94" s="1">
        <f>IF('предоставление скидок'!C94=0,100,0)</f>
        <v>100</v>
      </c>
      <c r="AO94" s="29">
        <f>IF('предоставление скидок'!D94=0,100,0)</f>
        <v>0</v>
      </c>
      <c r="AP94" s="26">
        <f t="shared" si="14"/>
        <v>400</v>
      </c>
      <c r="AQ94" s="61">
        <f t="shared" si="18"/>
        <v>137</v>
      </c>
      <c r="AR94" s="98">
        <f t="shared" si="15"/>
        <v>2659.4008240494627</v>
      </c>
      <c r="AS94" s="62">
        <f t="shared" si="19"/>
        <v>116</v>
      </c>
    </row>
    <row r="95" spans="1:45">
      <c r="A95" s="136">
        <v>95</v>
      </c>
      <c r="B95" s="136" t="s">
        <v>623</v>
      </c>
      <c r="C95" s="136" t="s">
        <v>524</v>
      </c>
      <c r="D95" s="136" t="s">
        <v>538</v>
      </c>
      <c r="E95" s="136" t="s">
        <v>578</v>
      </c>
      <c r="F95" s="7">
        <f>'план на месяц'!E95</f>
        <v>106.70128031809141</v>
      </c>
      <c r="G95" s="51">
        <f>приоритет!E95</f>
        <v>176.46721854304636</v>
      </c>
      <c r="H95" s="51">
        <f>допродажи!E95</f>
        <v>131.14857770526751</v>
      </c>
      <c r="I95" s="18">
        <f>'средний чек'!E95</f>
        <v>100.3379024116657</v>
      </c>
      <c r="J95" s="71">
        <f>'ср. кол-во позиций в чеке'!E95</f>
        <v>90.13666666666667</v>
      </c>
      <c r="K95" s="33">
        <f>трафик!E95</f>
        <v>102.66794625719771</v>
      </c>
      <c r="L95" s="26">
        <f t="shared" si="12"/>
        <v>707.45959190193537</v>
      </c>
      <c r="M95" s="193">
        <f t="shared" si="16"/>
        <v>12</v>
      </c>
      <c r="N95" s="18">
        <f>'чек-лист'!E95</f>
        <v>99.4</v>
      </c>
      <c r="O95" s="213">
        <f>ТП!C95</f>
        <v>0</v>
      </c>
      <c r="P95" s="71">
        <f>'распорядок дня'!E95</f>
        <v>97.849462365591393</v>
      </c>
      <c r="Q95" s="167">
        <f>'время открытия'!E95</f>
        <v>100</v>
      </c>
      <c r="R95" s="167">
        <f>'время закрытия'!E95</f>
        <v>100</v>
      </c>
      <c r="S95" s="167">
        <f>сан.дни!E95</f>
        <v>100</v>
      </c>
      <c r="T95" s="167">
        <f>фотоотчеты!E95</f>
        <v>93.548387096774192</v>
      </c>
      <c r="U95" s="299">
        <f>инкассация!D95</f>
        <v>93.548387096774192</v>
      </c>
      <c r="V95" s="7">
        <f>'кол-во по штату'!E95</f>
        <v>100</v>
      </c>
      <c r="W95" s="71">
        <f>'кол-во по штату'!F95</f>
        <v>0</v>
      </c>
      <c r="X95" s="167">
        <f>ценники!E95</f>
        <v>100</v>
      </c>
      <c r="Y95" s="167">
        <f>просрок!E95</f>
        <v>100</v>
      </c>
      <c r="Z95" s="301">
        <f>'медицинские книжки'!C95</f>
        <v>100</v>
      </c>
      <c r="AA95" s="77">
        <f>'% выкладки'!C95</f>
        <v>100</v>
      </c>
      <c r="AB95" s="2">
        <f>'товарные и кассовые отчеты'!E95</f>
        <v>100</v>
      </c>
      <c r="AC95" s="300">
        <f>'Z-отчеты'!E95</f>
        <v>100</v>
      </c>
      <c r="AD95" s="71">
        <f>Очередь!F95</f>
        <v>100</v>
      </c>
      <c r="AE95" s="7">
        <f>'Главная касса'!C95</f>
        <v>100</v>
      </c>
      <c r="AF95" s="277">
        <f>'минусовые остатки'!D95</f>
        <v>100</v>
      </c>
      <c r="AG95" s="26">
        <f t="shared" si="13"/>
        <v>1684.3462365591397</v>
      </c>
      <c r="AH95" s="193">
        <f t="shared" si="17"/>
        <v>96</v>
      </c>
      <c r="AI95" s="86">
        <f>ревизии!E95</f>
        <v>0</v>
      </c>
      <c r="AJ95" s="41">
        <f>ревизии!F95</f>
        <v>-30312.41</v>
      </c>
      <c r="AK95" s="285">
        <f>ревизии!H95</f>
        <v>50</v>
      </c>
      <c r="AL95" s="167">
        <f>локалки!E95</f>
        <v>100</v>
      </c>
      <c r="AM95" s="167">
        <f>'подснятия сигареты'!E95</f>
        <v>100</v>
      </c>
      <c r="AN95" s="1">
        <f>IF('предоставление скидок'!C95=0,100,0)</f>
        <v>100</v>
      </c>
      <c r="AO95" s="29">
        <f>IF('предоставление скидок'!D95=0,100,0)</f>
        <v>100</v>
      </c>
      <c r="AP95" s="26">
        <f t="shared" si="14"/>
        <v>450</v>
      </c>
      <c r="AQ95" s="61">
        <f t="shared" si="18"/>
        <v>112</v>
      </c>
      <c r="AR95" s="98">
        <f t="shared" si="15"/>
        <v>2841.8058284610747</v>
      </c>
      <c r="AS95" s="193">
        <f t="shared" si="19"/>
        <v>14</v>
      </c>
    </row>
    <row r="96" spans="1:45">
      <c r="A96" s="136">
        <v>96</v>
      </c>
      <c r="B96" s="136" t="s">
        <v>621</v>
      </c>
      <c r="C96" s="136" t="s">
        <v>112</v>
      </c>
      <c r="D96" s="136" t="s">
        <v>525</v>
      </c>
      <c r="E96" s="136" t="s">
        <v>618</v>
      </c>
      <c r="F96" s="7">
        <f>'план на месяц'!E96</f>
        <v>100.76302991772627</v>
      </c>
      <c r="G96" s="51">
        <f>приоритет!E96</f>
        <v>67.035541125541116</v>
      </c>
      <c r="H96" s="51">
        <f>допродажи!E96</f>
        <v>53.154064262536728</v>
      </c>
      <c r="I96" s="18">
        <f>'средний чек'!E96</f>
        <v>98.826416519953085</v>
      </c>
      <c r="J96" s="71">
        <f>'ср. кол-во позиций в чеке'!E96</f>
        <v>82.016666666666666</v>
      </c>
      <c r="K96" s="33">
        <f>трафик!E96</f>
        <v>100.60516605166052</v>
      </c>
      <c r="L96" s="26">
        <f t="shared" si="12"/>
        <v>502.40088454408431</v>
      </c>
      <c r="M96" s="62">
        <f t="shared" si="16"/>
        <v>147</v>
      </c>
      <c r="N96" s="18">
        <f>'чек-лист'!E96</f>
        <v>95</v>
      </c>
      <c r="O96" s="213">
        <f>ТП!C96</f>
        <v>64.666666666666671</v>
      </c>
      <c r="P96" s="71">
        <f>'распорядок дня'!E96</f>
        <v>100</v>
      </c>
      <c r="Q96" s="167">
        <f>'время открытия'!E96</f>
        <v>100</v>
      </c>
      <c r="R96" s="167">
        <f>'время закрытия'!E96</f>
        <v>100</v>
      </c>
      <c r="S96" s="167">
        <f>сан.дни!E96</f>
        <v>100</v>
      </c>
      <c r="T96" s="167">
        <f>фотоотчеты!E96</f>
        <v>100</v>
      </c>
      <c r="U96" s="299">
        <f>инкассация!D96</f>
        <v>100</v>
      </c>
      <c r="V96" s="7">
        <f>'кол-во по штату'!E96</f>
        <v>60</v>
      </c>
      <c r="W96" s="71">
        <f>'кол-во по штату'!F96</f>
        <v>-2</v>
      </c>
      <c r="X96" s="167">
        <f>ценники!E96</f>
        <v>100</v>
      </c>
      <c r="Y96" s="167">
        <f>просрок!E96</f>
        <v>33.333333333333329</v>
      </c>
      <c r="Z96" s="301">
        <f>'медицинские книжки'!C96</f>
        <v>100</v>
      </c>
      <c r="AA96" s="77">
        <f>'% выкладки'!C96</f>
        <v>100</v>
      </c>
      <c r="AB96" s="2">
        <f>'товарные и кассовые отчеты'!E96</f>
        <v>100</v>
      </c>
      <c r="AC96" s="300">
        <f>'Z-отчеты'!E96</f>
        <v>100</v>
      </c>
      <c r="AD96" s="71">
        <f>Очередь!F96</f>
        <v>100</v>
      </c>
      <c r="AE96" s="7">
        <f>'Главная касса'!C96</f>
        <v>100</v>
      </c>
      <c r="AF96" s="277">
        <f>'минусовые остатки'!D96</f>
        <v>50</v>
      </c>
      <c r="AG96" s="26">
        <f t="shared" si="13"/>
        <v>1603</v>
      </c>
      <c r="AH96" s="62">
        <f t="shared" si="17"/>
        <v>161</v>
      </c>
      <c r="AI96" s="86">
        <f>ревизии!E96</f>
        <v>37</v>
      </c>
      <c r="AJ96" s="41">
        <f>ревизии!F96</f>
        <v>-31035.47</v>
      </c>
      <c r="AK96" s="285">
        <f>ревизии!H96</f>
        <v>50</v>
      </c>
      <c r="AL96" s="167">
        <f>локалки!E96</f>
        <v>100</v>
      </c>
      <c r="AM96" s="167">
        <f>'подснятия сигареты'!E96</f>
        <v>100</v>
      </c>
      <c r="AN96" s="1">
        <f>IF('предоставление скидок'!C96=0,100,0)</f>
        <v>100</v>
      </c>
      <c r="AO96" s="29">
        <f>IF('предоставление скидок'!D96=0,100,0)</f>
        <v>100</v>
      </c>
      <c r="AP96" s="26">
        <f t="shared" si="14"/>
        <v>487</v>
      </c>
      <c r="AQ96" s="62">
        <f t="shared" si="18"/>
        <v>89</v>
      </c>
      <c r="AR96" s="98">
        <f t="shared" si="15"/>
        <v>2592.4008845440844</v>
      </c>
      <c r="AS96" s="62">
        <f t="shared" si="19"/>
        <v>146</v>
      </c>
    </row>
    <row r="97" spans="1:45">
      <c r="A97" s="136">
        <v>97</v>
      </c>
      <c r="B97" s="136" t="s">
        <v>623</v>
      </c>
      <c r="C97" s="136" t="s">
        <v>524</v>
      </c>
      <c r="D97" s="136" t="s">
        <v>547</v>
      </c>
      <c r="E97" s="136" t="s">
        <v>578</v>
      </c>
      <c r="F97" s="7">
        <f>'план на месяц'!E97</f>
        <v>100.94124695567461</v>
      </c>
      <c r="G97" s="51">
        <f>приоритет!E97</f>
        <v>126.72066445182723</v>
      </c>
      <c r="H97" s="51">
        <f>допродажи!E97</f>
        <v>74.147324724316917</v>
      </c>
      <c r="I97" s="18">
        <f>'средний чек'!E97</f>
        <v>100.26323696116324</v>
      </c>
      <c r="J97" s="71">
        <f>'ср. кол-во позиций в чеке'!E97</f>
        <v>93.776666666666671</v>
      </c>
      <c r="K97" s="33">
        <f>трафик!E97</f>
        <v>98.941263762565811</v>
      </c>
      <c r="L97" s="26">
        <f t="shared" si="12"/>
        <v>594.79040352221443</v>
      </c>
      <c r="M97" s="193">
        <f t="shared" si="16"/>
        <v>35</v>
      </c>
      <c r="N97" s="18">
        <f>'чек-лист'!E97</f>
        <v>99.35</v>
      </c>
      <c r="O97" s="213">
        <f>ТП!C97</f>
        <v>0</v>
      </c>
      <c r="P97" s="71">
        <f>'распорядок дня'!E97</f>
        <v>100</v>
      </c>
      <c r="Q97" s="167">
        <f>'время открытия'!E97</f>
        <v>100</v>
      </c>
      <c r="R97" s="167">
        <f>'время закрытия'!E97</f>
        <v>100</v>
      </c>
      <c r="S97" s="167">
        <f>сан.дни!E97</f>
        <v>100</v>
      </c>
      <c r="T97" s="167">
        <f>фотоотчеты!E97</f>
        <v>100</v>
      </c>
      <c r="U97" s="299">
        <f>инкассация!D97</f>
        <v>100</v>
      </c>
      <c r="V97" s="7">
        <f>'кол-во по штату'!E97</f>
        <v>100</v>
      </c>
      <c r="W97" s="71">
        <f>'кол-во по штату'!F97</f>
        <v>0</v>
      </c>
      <c r="X97" s="167">
        <f>ценники!E97</f>
        <v>100</v>
      </c>
      <c r="Y97" s="167">
        <f>просрок!E97</f>
        <v>100</v>
      </c>
      <c r="Z97" s="301">
        <f>'медицинские книжки'!C97</f>
        <v>100</v>
      </c>
      <c r="AA97" s="77">
        <f>'% выкладки'!C97</f>
        <v>100</v>
      </c>
      <c r="AB97" s="2">
        <f>'товарные и кассовые отчеты'!E97</f>
        <v>100</v>
      </c>
      <c r="AC97" s="300">
        <f>'Z-отчеты'!E97</f>
        <v>100</v>
      </c>
      <c r="AD97" s="71">
        <f>Очередь!F97</f>
        <v>100</v>
      </c>
      <c r="AE97" s="7">
        <f>'Главная касса'!C97</f>
        <v>100</v>
      </c>
      <c r="AF97" s="277">
        <f>'минусовые остатки'!D97</f>
        <v>100</v>
      </c>
      <c r="AG97" s="26">
        <f t="shared" si="13"/>
        <v>1699.35</v>
      </c>
      <c r="AH97" s="193">
        <f t="shared" si="17"/>
        <v>71</v>
      </c>
      <c r="AI97" s="86">
        <f>ревизии!E97</f>
        <v>90</v>
      </c>
      <c r="AJ97" s="41">
        <f>ревизии!F97</f>
        <v>-3115.66</v>
      </c>
      <c r="AK97" s="285">
        <f>ревизии!H97</f>
        <v>0</v>
      </c>
      <c r="AL97" s="167">
        <f>локалки!E97</f>
        <v>100</v>
      </c>
      <c r="AM97" s="167">
        <f>'подснятия сигареты'!E97</f>
        <v>100</v>
      </c>
      <c r="AN97" s="1">
        <f>IF('предоставление скидок'!C97=0,100,0)</f>
        <v>100</v>
      </c>
      <c r="AO97" s="29">
        <f>IF('предоставление скидок'!D97=0,100,0)</f>
        <v>100</v>
      </c>
      <c r="AP97" s="26">
        <f t="shared" si="14"/>
        <v>490</v>
      </c>
      <c r="AQ97" s="62">
        <f t="shared" si="18"/>
        <v>83</v>
      </c>
      <c r="AR97" s="98">
        <f t="shared" si="15"/>
        <v>2784.1404035222145</v>
      </c>
      <c r="AS97" s="193">
        <f t="shared" si="19"/>
        <v>39</v>
      </c>
    </row>
    <row r="98" spans="1:45">
      <c r="A98" s="136">
        <v>98</v>
      </c>
      <c r="B98" s="136" t="s">
        <v>621</v>
      </c>
      <c r="C98" s="136" t="s">
        <v>112</v>
      </c>
      <c r="D98" s="136" t="s">
        <v>526</v>
      </c>
      <c r="E98" s="136" t="s">
        <v>618</v>
      </c>
      <c r="F98" s="7">
        <f>'план на месяц'!E98</f>
        <v>104.47701816443595</v>
      </c>
      <c r="G98" s="51">
        <f>приоритет!E98</f>
        <v>80.530647887323951</v>
      </c>
      <c r="H98" s="51">
        <f>допродажи!E98</f>
        <v>40.697179306285513</v>
      </c>
      <c r="I98" s="18">
        <f>'средний чек'!E98</f>
        <v>98.789938307680558</v>
      </c>
      <c r="J98" s="71">
        <f>'ср. кол-во позиций в чеке'!E98</f>
        <v>78.609999999999985</v>
      </c>
      <c r="K98" s="33">
        <f>трафик!E98</f>
        <v>103.96762218045114</v>
      </c>
      <c r="L98" s="26">
        <f t="shared" si="12"/>
        <v>507.07240584617705</v>
      </c>
      <c r="M98" s="62">
        <f t="shared" si="16"/>
        <v>140</v>
      </c>
      <c r="N98" s="18">
        <f>'чек-лист'!E98</f>
        <v>95.55</v>
      </c>
      <c r="O98" s="213">
        <f>ТП!C98</f>
        <v>47.333333333333336</v>
      </c>
      <c r="P98" s="71">
        <f>'распорядок дня'!E98</f>
        <v>100</v>
      </c>
      <c r="Q98" s="167">
        <f>'время открытия'!E98</f>
        <v>100</v>
      </c>
      <c r="R98" s="167">
        <f>'время закрытия'!E98</f>
        <v>100</v>
      </c>
      <c r="S98" s="167">
        <f>сан.дни!E98</f>
        <v>100</v>
      </c>
      <c r="T98" s="167">
        <f>фотоотчеты!E98</f>
        <v>100</v>
      </c>
      <c r="U98" s="299">
        <f>инкассация!D98</f>
        <v>100</v>
      </c>
      <c r="V98" s="7">
        <f>'кол-во по штату'!E98</f>
        <v>80</v>
      </c>
      <c r="W98" s="71">
        <f>'кол-во по штату'!F98</f>
        <v>-1</v>
      </c>
      <c r="X98" s="167">
        <f>ценники!E98</f>
        <v>100</v>
      </c>
      <c r="Y98" s="167">
        <f>просрок!E98</f>
        <v>66.666666666666657</v>
      </c>
      <c r="Z98" s="301">
        <f>'медицинские книжки'!C98</f>
        <v>100</v>
      </c>
      <c r="AA98" s="77">
        <f>'% выкладки'!C98</f>
        <v>100</v>
      </c>
      <c r="AB98" s="2">
        <f>'товарные и кассовые отчеты'!E98</f>
        <v>90</v>
      </c>
      <c r="AC98" s="300">
        <f>'Z-отчеты'!E98</f>
        <v>100</v>
      </c>
      <c r="AD98" s="71">
        <f>Очередь!F98</f>
        <v>100</v>
      </c>
      <c r="AE98" s="7">
        <f>'Главная касса'!C98</f>
        <v>100</v>
      </c>
      <c r="AF98" s="277">
        <f>'минусовые остатки'!D98</f>
        <v>100</v>
      </c>
      <c r="AG98" s="26">
        <f t="shared" si="13"/>
        <v>1679.55</v>
      </c>
      <c r="AH98" s="193">
        <f t="shared" si="17"/>
        <v>102</v>
      </c>
      <c r="AI98" s="86">
        <f>ревизии!E98</f>
        <v>100</v>
      </c>
      <c r="AJ98" s="41">
        <f>ревизии!F98</f>
        <v>309.52999999999997</v>
      </c>
      <c r="AK98" s="285">
        <f>ревизии!H98</f>
        <v>0</v>
      </c>
      <c r="AL98" s="167">
        <f>локалки!E98</f>
        <v>100</v>
      </c>
      <c r="AM98" s="167">
        <f>'подснятия сигареты'!E98</f>
        <v>100</v>
      </c>
      <c r="AN98" s="1">
        <f>IF('предоставление скидок'!C98=0,100,0)</f>
        <v>0</v>
      </c>
      <c r="AO98" s="29">
        <f>IF('предоставление скидок'!D98=0,100,0)</f>
        <v>100</v>
      </c>
      <c r="AP98" s="26">
        <f t="shared" si="14"/>
        <v>400</v>
      </c>
      <c r="AQ98" s="61">
        <f t="shared" si="18"/>
        <v>137</v>
      </c>
      <c r="AR98" s="98">
        <f t="shared" si="15"/>
        <v>2586.6224058461771</v>
      </c>
      <c r="AS98" s="62">
        <f t="shared" si="19"/>
        <v>149</v>
      </c>
    </row>
    <row r="99" spans="1:45">
      <c r="A99" s="136">
        <v>99</v>
      </c>
      <c r="B99" s="136" t="s">
        <v>623</v>
      </c>
      <c r="C99" s="136" t="s">
        <v>524</v>
      </c>
      <c r="D99" s="136" t="s">
        <v>527</v>
      </c>
      <c r="E99" s="136" t="s">
        <v>578</v>
      </c>
      <c r="F99" s="7">
        <f>'план на месяц'!E99</f>
        <v>97.583451471234071</v>
      </c>
      <c r="G99" s="51">
        <f>приоритет!E99</f>
        <v>141.26694630872484</v>
      </c>
      <c r="H99" s="51">
        <f>допродажи!E99</f>
        <v>54.543088654779346</v>
      </c>
      <c r="I99" s="18">
        <f>'средний чек'!E99</f>
        <v>96.237812700587909</v>
      </c>
      <c r="J99" s="71">
        <f>'ср. кол-во позиций в чеке'!E99</f>
        <v>87.11333333333333</v>
      </c>
      <c r="K99" s="33">
        <f>трафик!E99</f>
        <v>99.863235294117644</v>
      </c>
      <c r="L99" s="26">
        <f t="shared" si="12"/>
        <v>576.60786776277712</v>
      </c>
      <c r="M99" s="193">
        <f t="shared" si="16"/>
        <v>48</v>
      </c>
      <c r="N99" s="18">
        <f>'чек-лист'!E99</f>
        <v>98.9</v>
      </c>
      <c r="O99" s="213">
        <f>ТП!C99</f>
        <v>0</v>
      </c>
      <c r="P99" s="71">
        <f>'распорядок дня'!E99</f>
        <v>98.387096774193537</v>
      </c>
      <c r="Q99" s="167">
        <f>'время открытия'!E99</f>
        <v>100</v>
      </c>
      <c r="R99" s="167">
        <f>'время закрытия'!E99</f>
        <v>100</v>
      </c>
      <c r="S99" s="167">
        <f>сан.дни!E99</f>
        <v>100</v>
      </c>
      <c r="T99" s="167">
        <f>фотоотчеты!E99</f>
        <v>96.774193548387103</v>
      </c>
      <c r="U99" s="299">
        <f>инкассация!D99</f>
        <v>96.774193548387103</v>
      </c>
      <c r="V99" s="7">
        <f>'кол-во по штату'!E99</f>
        <v>100</v>
      </c>
      <c r="W99" s="71">
        <f>'кол-во по штату'!F99</f>
        <v>0</v>
      </c>
      <c r="X99" s="167">
        <f>ценники!E99</f>
        <v>100</v>
      </c>
      <c r="Y99" s="167">
        <f>просрок!E99</f>
        <v>100</v>
      </c>
      <c r="Z99" s="301">
        <f>'медицинские книжки'!C99</f>
        <v>100</v>
      </c>
      <c r="AA99" s="77">
        <f>'% выкладки'!C99</f>
        <v>100</v>
      </c>
      <c r="AB99" s="2">
        <f>'товарные и кассовые отчеты'!E99</f>
        <v>100</v>
      </c>
      <c r="AC99" s="300">
        <f>'Z-отчеты'!E99</f>
        <v>96.774193548387103</v>
      </c>
      <c r="AD99" s="71">
        <f>Очередь!F99</f>
        <v>100</v>
      </c>
      <c r="AE99" s="7">
        <f>'Главная касса'!C99</f>
        <v>100</v>
      </c>
      <c r="AF99" s="277">
        <f>'минусовые остатки'!D99</f>
        <v>100</v>
      </c>
      <c r="AG99" s="26">
        <f t="shared" si="13"/>
        <v>1687.6096774193547</v>
      </c>
      <c r="AH99" s="193">
        <f t="shared" si="17"/>
        <v>90</v>
      </c>
      <c r="AI99" s="86">
        <f>ревизии!E99</f>
        <v>82</v>
      </c>
      <c r="AJ99" s="41">
        <f>ревизии!F99</f>
        <v>-5550.06</v>
      </c>
      <c r="AK99" s="285">
        <f>ревизии!H99</f>
        <v>50</v>
      </c>
      <c r="AL99" s="167">
        <f>локалки!E99</f>
        <v>100</v>
      </c>
      <c r="AM99" s="167">
        <f>'подснятия сигареты'!E99</f>
        <v>100</v>
      </c>
      <c r="AN99" s="1">
        <f>IF('предоставление скидок'!C99=0,100,0)</f>
        <v>100</v>
      </c>
      <c r="AO99" s="29">
        <f>IF('предоставление скидок'!D99=0,100,0)</f>
        <v>100</v>
      </c>
      <c r="AP99" s="26">
        <f t="shared" si="14"/>
        <v>532</v>
      </c>
      <c r="AQ99" s="62">
        <f t="shared" si="18"/>
        <v>40</v>
      </c>
      <c r="AR99" s="98">
        <f t="shared" si="15"/>
        <v>2796.2175451821317</v>
      </c>
      <c r="AS99" s="193">
        <f t="shared" si="19"/>
        <v>34</v>
      </c>
    </row>
    <row r="100" spans="1:45">
      <c r="A100" s="136">
        <v>100</v>
      </c>
      <c r="B100" s="136" t="s">
        <v>623</v>
      </c>
      <c r="C100" s="136" t="s">
        <v>471</v>
      </c>
      <c r="D100" s="136" t="s">
        <v>592</v>
      </c>
      <c r="E100" s="136" t="s">
        <v>684</v>
      </c>
      <c r="F100" s="7">
        <f>'план на месяц'!E100</f>
        <v>101.75523144104804</v>
      </c>
      <c r="G100" s="51">
        <f>приоритет!E100</f>
        <v>92.211743869209826</v>
      </c>
      <c r="H100" s="51">
        <f>допродажи!E100</f>
        <v>151.04107187578265</v>
      </c>
      <c r="I100" s="18">
        <f>'средний чек'!E100</f>
        <v>91.355826681512369</v>
      </c>
      <c r="J100" s="71">
        <f>'ср. кол-во позиций в чеке'!E100</f>
        <v>76.62</v>
      </c>
      <c r="K100" s="33">
        <f>трафик!E100</f>
        <v>108.53957446808511</v>
      </c>
      <c r="L100" s="26">
        <f t="shared" si="12"/>
        <v>621.52344833563791</v>
      </c>
      <c r="M100" s="193">
        <f t="shared" si="16"/>
        <v>27</v>
      </c>
      <c r="N100" s="18">
        <f>'чек-лист'!E100</f>
        <v>97.1</v>
      </c>
      <c r="O100" s="213">
        <f>ТП!C100</f>
        <v>0</v>
      </c>
      <c r="P100" s="71">
        <f>'распорядок дня'!E100</f>
        <v>97.311827956989248</v>
      </c>
      <c r="Q100" s="167">
        <f>'время открытия'!E100</f>
        <v>100</v>
      </c>
      <c r="R100" s="167">
        <f>'время закрытия'!E100</f>
        <v>100</v>
      </c>
      <c r="S100" s="167">
        <f>сан.дни!E100</f>
        <v>100</v>
      </c>
      <c r="T100" s="167">
        <f>фотоотчеты!E100</f>
        <v>83.870967741935488</v>
      </c>
      <c r="U100" s="299">
        <f>инкассация!D100</f>
        <v>100</v>
      </c>
      <c r="V100" s="7">
        <f>'кол-во по штату'!E100</f>
        <v>100</v>
      </c>
      <c r="W100" s="71">
        <f>'кол-во по штату'!F100</f>
        <v>0</v>
      </c>
      <c r="X100" s="167">
        <f>ценники!E100</f>
        <v>100</v>
      </c>
      <c r="Y100" s="167">
        <f>просрок!E100</f>
        <v>100</v>
      </c>
      <c r="Z100" s="301">
        <f>'медицинские книжки'!C100</f>
        <v>100</v>
      </c>
      <c r="AA100" s="77">
        <f>'% выкладки'!C100</f>
        <v>100</v>
      </c>
      <c r="AB100" s="2">
        <f>'товарные и кассовые отчеты'!E100</f>
        <v>90</v>
      </c>
      <c r="AC100" s="300">
        <f>'Z-отчеты'!E100</f>
        <v>100</v>
      </c>
      <c r="AD100" s="71">
        <f>Очередь!F100</f>
        <v>100</v>
      </c>
      <c r="AE100" s="7">
        <f>'Главная касса'!C100</f>
        <v>100</v>
      </c>
      <c r="AF100" s="277">
        <f>'минусовые остатки'!D100</f>
        <v>100</v>
      </c>
      <c r="AG100" s="26">
        <f t="shared" si="13"/>
        <v>1668.2827956989247</v>
      </c>
      <c r="AH100" s="193">
        <f t="shared" si="17"/>
        <v>120</v>
      </c>
      <c r="AI100" s="86">
        <f>ревизии!E100</f>
        <v>82</v>
      </c>
      <c r="AJ100" s="41">
        <f>ревизии!F100</f>
        <v>-3812.85</v>
      </c>
      <c r="AK100" s="285">
        <f>ревизии!H100</f>
        <v>50</v>
      </c>
      <c r="AL100" s="167">
        <f>локалки!E100</f>
        <v>100</v>
      </c>
      <c r="AM100" s="167">
        <f>'подснятия сигареты'!E100</f>
        <v>100</v>
      </c>
      <c r="AN100" s="1">
        <f>IF('предоставление скидок'!C100=0,100,0)</f>
        <v>0</v>
      </c>
      <c r="AO100" s="29">
        <f>IF('предоставление скидок'!D100=0,100,0)</f>
        <v>100</v>
      </c>
      <c r="AP100" s="26">
        <f t="shared" si="14"/>
        <v>432</v>
      </c>
      <c r="AQ100" s="61">
        <f t="shared" si="18"/>
        <v>131</v>
      </c>
      <c r="AR100" s="98">
        <f t="shared" si="15"/>
        <v>2721.806244034563</v>
      </c>
      <c r="AS100" s="193">
        <f t="shared" si="19"/>
        <v>77</v>
      </c>
    </row>
    <row r="101" spans="1:45">
      <c r="A101" s="136">
        <v>101</v>
      </c>
      <c r="B101" s="136" t="s">
        <v>623</v>
      </c>
      <c r="C101" s="136" t="s">
        <v>124</v>
      </c>
      <c r="D101" s="136" t="s">
        <v>521</v>
      </c>
      <c r="E101" s="136" t="s">
        <v>107</v>
      </c>
      <c r="F101" s="7">
        <f>'план на месяц'!E101</f>
        <v>104.40489666136723</v>
      </c>
      <c r="G101" s="51">
        <f>приоритет!E101</f>
        <v>91.494972677595626</v>
      </c>
      <c r="H101" s="51">
        <f>допродажи!E101</f>
        <v>71.778788993336804</v>
      </c>
      <c r="I101" s="18">
        <f>'средний чек'!E101</f>
        <v>92.172997675698127</v>
      </c>
      <c r="J101" s="71">
        <f>'ср. кол-во позиций в чеке'!E101</f>
        <v>85.64</v>
      </c>
      <c r="K101" s="33">
        <f>трафик!E101</f>
        <v>110.1193199381762</v>
      </c>
      <c r="L101" s="26">
        <f t="shared" si="12"/>
        <v>555.61097594617399</v>
      </c>
      <c r="M101" s="193">
        <f t="shared" si="16"/>
        <v>71</v>
      </c>
      <c r="N101" s="18">
        <f>'чек-лист'!E101</f>
        <v>97.35</v>
      </c>
      <c r="O101" s="213">
        <f>ТП!C101</f>
        <v>97</v>
      </c>
      <c r="P101" s="71">
        <f>'распорядок дня'!E101</f>
        <v>100</v>
      </c>
      <c r="Q101" s="167">
        <f>'время открытия'!E101</f>
        <v>100</v>
      </c>
      <c r="R101" s="167">
        <f>'время закрытия'!E101</f>
        <v>100</v>
      </c>
      <c r="S101" s="167">
        <f>сан.дни!E101</f>
        <v>100</v>
      </c>
      <c r="T101" s="167">
        <f>фотоотчеты!E101</f>
        <v>100</v>
      </c>
      <c r="U101" s="299">
        <f>инкассация!D101</f>
        <v>100</v>
      </c>
      <c r="V101" s="7">
        <f>'кол-во по штату'!E101</f>
        <v>100</v>
      </c>
      <c r="W101" s="71">
        <f>'кол-во по штату'!F101</f>
        <v>0</v>
      </c>
      <c r="X101" s="167">
        <f>ценники!E101</f>
        <v>100</v>
      </c>
      <c r="Y101" s="167">
        <f>просрок!E101</f>
        <v>100</v>
      </c>
      <c r="Z101" s="301">
        <f>'медицинские книжки'!C101</f>
        <v>100</v>
      </c>
      <c r="AA101" s="77">
        <f>'% выкладки'!C101</f>
        <v>72.727272727272734</v>
      </c>
      <c r="AB101" s="2">
        <f>'товарные и кассовые отчеты'!E101</f>
        <v>100</v>
      </c>
      <c r="AC101" s="300">
        <f>'Z-отчеты'!E101</f>
        <v>100</v>
      </c>
      <c r="AD101" s="71">
        <f>Очередь!F101</f>
        <v>100</v>
      </c>
      <c r="AE101" s="7">
        <f>'Главная касса'!C101</f>
        <v>100</v>
      </c>
      <c r="AF101" s="277">
        <f>'минусовые остатки'!D101</f>
        <v>100</v>
      </c>
      <c r="AG101" s="26">
        <f t="shared" si="13"/>
        <v>1767.0772727272729</v>
      </c>
      <c r="AH101" s="193">
        <f t="shared" si="17"/>
        <v>5</v>
      </c>
      <c r="AI101" s="86">
        <f>ревизии!E101</f>
        <v>100</v>
      </c>
      <c r="AJ101" s="41">
        <f>ревизии!F101</f>
        <v>4327.6899999999996</v>
      </c>
      <c r="AK101" s="285">
        <f>ревизии!H101</f>
        <v>0</v>
      </c>
      <c r="AL101" s="167">
        <f>локалки!E101</f>
        <v>100</v>
      </c>
      <c r="AM101" s="167">
        <f>'подснятия сигареты'!E101</f>
        <v>100</v>
      </c>
      <c r="AN101" s="1">
        <f>IF('предоставление скидок'!C101=0,100,0)</f>
        <v>100</v>
      </c>
      <c r="AO101" s="29">
        <f>IF('предоставление скидок'!D101=0,100,0)</f>
        <v>100</v>
      </c>
      <c r="AP101" s="26">
        <f t="shared" si="14"/>
        <v>500</v>
      </c>
      <c r="AQ101" s="62">
        <f t="shared" si="18"/>
        <v>52</v>
      </c>
      <c r="AR101" s="98">
        <f t="shared" si="15"/>
        <v>2822.6882486734467</v>
      </c>
      <c r="AS101" s="193">
        <f t="shared" si="19"/>
        <v>22</v>
      </c>
    </row>
    <row r="102" spans="1:45">
      <c r="A102" s="136">
        <v>102</v>
      </c>
      <c r="B102" s="136" t="s">
        <v>622</v>
      </c>
      <c r="C102" s="136" t="s">
        <v>112</v>
      </c>
      <c r="D102" s="136" t="s">
        <v>522</v>
      </c>
      <c r="E102" s="136" t="s">
        <v>108</v>
      </c>
      <c r="F102" s="7">
        <f>'план на месяц'!E102</f>
        <v>103.00267457024299</v>
      </c>
      <c r="G102" s="51">
        <f>приоритет!E102</f>
        <v>93.217405405405401</v>
      </c>
      <c r="H102" s="51">
        <f>допродажи!E102</f>
        <v>63.856010632506475</v>
      </c>
      <c r="I102" s="18">
        <f>'средний чек'!E102</f>
        <v>100.38359690701695</v>
      </c>
      <c r="J102" s="71">
        <f>'ср. кол-во позиций в чеке'!E102</f>
        <v>77.063333333333333</v>
      </c>
      <c r="K102" s="33">
        <f>трафик!E102</f>
        <v>100.69895287958116</v>
      </c>
      <c r="L102" s="26">
        <f t="shared" si="12"/>
        <v>538.22197372808637</v>
      </c>
      <c r="M102" s="62">
        <f t="shared" si="16"/>
        <v>94</v>
      </c>
      <c r="N102" s="18">
        <f>'чек-лист'!E102</f>
        <v>97.65</v>
      </c>
      <c r="O102" s="213">
        <f>ТП!C102</f>
        <v>67.666666666666671</v>
      </c>
      <c r="P102" s="71">
        <f>'распорядок дня'!E102</f>
        <v>100</v>
      </c>
      <c r="Q102" s="167">
        <f>'время открытия'!E102</f>
        <v>100</v>
      </c>
      <c r="R102" s="167">
        <f>'время закрытия'!E102</f>
        <v>100</v>
      </c>
      <c r="S102" s="167">
        <f>сан.дни!E102</f>
        <v>100</v>
      </c>
      <c r="T102" s="167">
        <f>фотоотчеты!E102</f>
        <v>100</v>
      </c>
      <c r="U102" s="299">
        <f>инкассация!D102</f>
        <v>100</v>
      </c>
      <c r="V102" s="7">
        <f>'кол-во по штату'!E102</f>
        <v>60</v>
      </c>
      <c r="W102" s="71">
        <f>'кол-во по штату'!F102</f>
        <v>-2</v>
      </c>
      <c r="X102" s="167">
        <f>ценники!E102</f>
        <v>100</v>
      </c>
      <c r="Y102" s="167">
        <f>просрок!E102</f>
        <v>100</v>
      </c>
      <c r="Z102" s="301">
        <f>'медицинские книжки'!C102</f>
        <v>100</v>
      </c>
      <c r="AA102" s="77">
        <f>'% выкладки'!C102</f>
        <v>100</v>
      </c>
      <c r="AB102" s="2">
        <f>'товарные и кассовые отчеты'!E102</f>
        <v>100</v>
      </c>
      <c r="AC102" s="300">
        <f>'Z-отчеты'!E102</f>
        <v>100</v>
      </c>
      <c r="AD102" s="71">
        <f>Очередь!F102</f>
        <v>100</v>
      </c>
      <c r="AE102" s="7">
        <f>'Главная касса'!C102</f>
        <v>100</v>
      </c>
      <c r="AF102" s="277">
        <f>'минусовые остатки'!D102</f>
        <v>100</v>
      </c>
      <c r="AG102" s="26">
        <f t="shared" si="13"/>
        <v>1725.3166666666666</v>
      </c>
      <c r="AH102" s="193">
        <f t="shared" si="17"/>
        <v>48</v>
      </c>
      <c r="AI102" s="86">
        <f>ревизии!E102</f>
        <v>82</v>
      </c>
      <c r="AJ102" s="41">
        <f>ревизии!F102</f>
        <v>-4883.2</v>
      </c>
      <c r="AK102" s="285">
        <f>ревизии!H102</f>
        <v>0</v>
      </c>
      <c r="AL102" s="167">
        <f>локалки!E102</f>
        <v>100</v>
      </c>
      <c r="AM102" s="167">
        <f>'подснятия сигареты'!E102</f>
        <v>100</v>
      </c>
      <c r="AN102" s="1">
        <f>IF('предоставление скидок'!C102=0,100,0)</f>
        <v>100</v>
      </c>
      <c r="AO102" s="29">
        <f>IF('предоставление скидок'!D102=0,100,0)</f>
        <v>100</v>
      </c>
      <c r="AP102" s="26">
        <f t="shared" si="14"/>
        <v>482</v>
      </c>
      <c r="AQ102" s="62">
        <f t="shared" si="18"/>
        <v>93</v>
      </c>
      <c r="AR102" s="98">
        <f t="shared" si="15"/>
        <v>2745.5386403947532</v>
      </c>
      <c r="AS102" s="193">
        <f t="shared" si="19"/>
        <v>66</v>
      </c>
    </row>
    <row r="103" spans="1:45">
      <c r="A103" s="136">
        <v>103</v>
      </c>
      <c r="B103" s="136" t="s">
        <v>622</v>
      </c>
      <c r="C103" s="136" t="s">
        <v>112</v>
      </c>
      <c r="D103" s="136" t="s">
        <v>539</v>
      </c>
      <c r="E103" s="136" t="s">
        <v>683</v>
      </c>
      <c r="F103" s="7">
        <f>'план на месяц'!E103</f>
        <v>111.06277717121591</v>
      </c>
      <c r="G103" s="51">
        <f>приоритет!E103</f>
        <v>70.071510710259304</v>
      </c>
      <c r="H103" s="51">
        <f>допродажи!E103</f>
        <v>54.180413549799098</v>
      </c>
      <c r="I103" s="18">
        <f>'средний чек'!E103</f>
        <v>95.471662438962795</v>
      </c>
      <c r="J103" s="71">
        <f>'ср. кол-во позиций в чеке'!E103</f>
        <v>77.23</v>
      </c>
      <c r="K103" s="33">
        <f>трафик!E103</f>
        <v>114.28873720136519</v>
      </c>
      <c r="L103" s="26">
        <f t="shared" si="12"/>
        <v>522.30510107160228</v>
      </c>
      <c r="M103" s="62">
        <f t="shared" si="16"/>
        <v>122</v>
      </c>
      <c r="N103" s="18">
        <f>'чек-лист'!E103</f>
        <v>95</v>
      </c>
      <c r="O103" s="213">
        <f>ТП!C103</f>
        <v>39</v>
      </c>
      <c r="P103" s="71">
        <f>'распорядок дня'!E103</f>
        <v>100</v>
      </c>
      <c r="Q103" s="167">
        <f>'время открытия'!E103</f>
        <v>100</v>
      </c>
      <c r="R103" s="167">
        <f>'время закрытия'!E103</f>
        <v>100</v>
      </c>
      <c r="S103" s="167">
        <f>сан.дни!E103</f>
        <v>100</v>
      </c>
      <c r="T103" s="167">
        <f>фотоотчеты!E103</f>
        <v>100</v>
      </c>
      <c r="U103" s="299">
        <f>инкассация!D103</f>
        <v>100</v>
      </c>
      <c r="V103" s="7">
        <f>'кол-во по штату'!E103</f>
        <v>100</v>
      </c>
      <c r="W103" s="71">
        <f>'кол-во по штату'!F103</f>
        <v>0</v>
      </c>
      <c r="X103" s="167">
        <f>ценники!E103</f>
        <v>66.666666666666657</v>
      </c>
      <c r="Y103" s="167">
        <f>просрок!E103</f>
        <v>66.666666666666657</v>
      </c>
      <c r="Z103" s="301">
        <f>'медицинские книжки'!C103</f>
        <v>100</v>
      </c>
      <c r="AA103" s="77">
        <f>'% выкладки'!C103</f>
        <v>100</v>
      </c>
      <c r="AB103" s="2">
        <f>'товарные и кассовые отчеты'!E103</f>
        <v>90</v>
      </c>
      <c r="AC103" s="300">
        <f>'Z-отчеты'!E103</f>
        <v>100</v>
      </c>
      <c r="AD103" s="71">
        <f>Очередь!F103</f>
        <v>100</v>
      </c>
      <c r="AE103" s="7">
        <f>'Главная касса'!C103</f>
        <v>100</v>
      </c>
      <c r="AF103" s="277">
        <f>'минусовые остатки'!D103</f>
        <v>100</v>
      </c>
      <c r="AG103" s="26">
        <f t="shared" si="13"/>
        <v>1657.3333333333333</v>
      </c>
      <c r="AH103" s="193">
        <f t="shared" si="17"/>
        <v>126</v>
      </c>
      <c r="AI103" s="86">
        <f>ревизии!E103</f>
        <v>65</v>
      </c>
      <c r="AJ103" s="41">
        <f>ревизии!F103</f>
        <v>-8224.34</v>
      </c>
      <c r="AK103" s="285">
        <f>ревизии!H103</f>
        <v>50</v>
      </c>
      <c r="AL103" s="167">
        <f>локалки!E103</f>
        <v>100</v>
      </c>
      <c r="AM103" s="167">
        <f>'подснятия сигареты'!E103</f>
        <v>100</v>
      </c>
      <c r="AN103" s="1">
        <f>IF('предоставление скидок'!C103=0,100,0)</f>
        <v>100</v>
      </c>
      <c r="AO103" s="29">
        <f>IF('предоставление скидок'!D103=0,100,0)</f>
        <v>100</v>
      </c>
      <c r="AP103" s="26">
        <f t="shared" si="14"/>
        <v>515</v>
      </c>
      <c r="AQ103" s="62">
        <f t="shared" si="18"/>
        <v>46</v>
      </c>
      <c r="AR103" s="98">
        <f t="shared" si="15"/>
        <v>2694.6384344049352</v>
      </c>
      <c r="AS103" s="62">
        <f t="shared" si="19"/>
        <v>96</v>
      </c>
    </row>
    <row r="104" spans="1:45">
      <c r="A104" s="136">
        <v>104</v>
      </c>
      <c r="B104" s="136" t="s">
        <v>621</v>
      </c>
      <c r="C104" s="136" t="s">
        <v>112</v>
      </c>
      <c r="D104" s="136" t="s">
        <v>540</v>
      </c>
      <c r="E104" s="136" t="s">
        <v>617</v>
      </c>
      <c r="F104" s="7">
        <f>'план на месяц'!E104</f>
        <v>100.76415872447151</v>
      </c>
      <c r="G104" s="51">
        <f>приоритет!E104</f>
        <v>79.731766169154227</v>
      </c>
      <c r="H104" s="51">
        <f>допродажи!E104</f>
        <v>67.313757381992829</v>
      </c>
      <c r="I104" s="18">
        <f>'средний чек'!E104</f>
        <v>96.632404986915603</v>
      </c>
      <c r="J104" s="71">
        <f>'ср. кол-во позиций в чеке'!E104</f>
        <v>69.78</v>
      </c>
      <c r="K104" s="33">
        <f>трафик!E104</f>
        <v>102.94785992217899</v>
      </c>
      <c r="L104" s="26">
        <f t="shared" si="12"/>
        <v>517.16994718471312</v>
      </c>
      <c r="M104" s="62">
        <f t="shared" si="16"/>
        <v>127</v>
      </c>
      <c r="N104" s="18">
        <f>'чек-лист'!E104</f>
        <v>93.65</v>
      </c>
      <c r="O104" s="213">
        <f>ТП!C104</f>
        <v>31.666666666666668</v>
      </c>
      <c r="P104" s="71">
        <f>'распорядок дня'!E104</f>
        <v>98.924731182795682</v>
      </c>
      <c r="Q104" s="167">
        <f>'время открытия'!E104</f>
        <v>100</v>
      </c>
      <c r="R104" s="167">
        <f>'время закрытия'!E104</f>
        <v>100</v>
      </c>
      <c r="S104" s="167">
        <f>сан.дни!E104</f>
        <v>100</v>
      </c>
      <c r="T104" s="167">
        <f>фотоотчеты!E104</f>
        <v>96.774193548387103</v>
      </c>
      <c r="U104" s="299">
        <f>инкассация!D104</f>
        <v>96.774193548387103</v>
      </c>
      <c r="V104" s="7">
        <f>'кол-во по штату'!E104</f>
        <v>100</v>
      </c>
      <c r="W104" s="71">
        <f>'кол-во по штату'!F104</f>
        <v>0</v>
      </c>
      <c r="X104" s="167">
        <f>ценники!E104</f>
        <v>66.666666666666657</v>
      </c>
      <c r="Y104" s="167">
        <f>просрок!E104</f>
        <v>66.666666666666657</v>
      </c>
      <c r="Z104" s="301">
        <f>'медицинские книжки'!C104</f>
        <v>100</v>
      </c>
      <c r="AA104" s="77">
        <f>'% выкладки'!C104</f>
        <v>100</v>
      </c>
      <c r="AB104" s="2">
        <f>'товарные и кассовые отчеты'!E104</f>
        <v>100</v>
      </c>
      <c r="AC104" s="300">
        <f>'Z-отчеты'!E104</f>
        <v>100</v>
      </c>
      <c r="AD104" s="71">
        <f>Очередь!F104</f>
        <v>100</v>
      </c>
      <c r="AE104" s="7">
        <f>'Главная касса'!C104</f>
        <v>100</v>
      </c>
      <c r="AF104" s="277">
        <f>'минусовые остатки'!D104</f>
        <v>100</v>
      </c>
      <c r="AG104" s="26">
        <f t="shared" si="13"/>
        <v>1651.1231182795698</v>
      </c>
      <c r="AH104" s="193">
        <f t="shared" si="17"/>
        <v>133</v>
      </c>
      <c r="AI104" s="86">
        <f>ревизии!E104</f>
        <v>40</v>
      </c>
      <c r="AJ104" s="41">
        <f>ревизии!F104</f>
        <v>-19643.34</v>
      </c>
      <c r="AK104" s="285">
        <f>ревизии!H104</f>
        <v>50</v>
      </c>
      <c r="AL104" s="167">
        <f>локалки!E104</f>
        <v>100</v>
      </c>
      <c r="AM104" s="167">
        <f>'подснятия сигареты'!E104</f>
        <v>100</v>
      </c>
      <c r="AN104" s="1">
        <f>IF('предоставление скидок'!C104=0,100,0)</f>
        <v>100</v>
      </c>
      <c r="AO104" s="29">
        <f>IF('предоставление скидок'!D104=0,100,0)</f>
        <v>100</v>
      </c>
      <c r="AP104" s="26">
        <f t="shared" si="14"/>
        <v>490</v>
      </c>
      <c r="AQ104" s="62">
        <f t="shared" si="18"/>
        <v>83</v>
      </c>
      <c r="AR104" s="98">
        <f t="shared" si="15"/>
        <v>2658.2930654642832</v>
      </c>
      <c r="AS104" s="62">
        <f t="shared" si="19"/>
        <v>117</v>
      </c>
    </row>
    <row r="105" spans="1:45">
      <c r="A105" s="136">
        <v>105</v>
      </c>
      <c r="B105" s="136" t="s">
        <v>115</v>
      </c>
      <c r="C105" s="136" t="s">
        <v>115</v>
      </c>
      <c r="D105" s="136" t="s">
        <v>633</v>
      </c>
      <c r="E105" s="117" t="s">
        <v>625</v>
      </c>
      <c r="F105" s="7">
        <f>'план на месяц'!E105</f>
        <v>112.79921655437919</v>
      </c>
      <c r="G105" s="51">
        <f>приоритет!E105</f>
        <v>96.90306079664569</v>
      </c>
      <c r="H105" s="51">
        <f>допродажи!E105</f>
        <v>76.373578302712147</v>
      </c>
      <c r="I105" s="18">
        <f>'средний чек'!E105</f>
        <v>96.860171491146502</v>
      </c>
      <c r="J105" s="71">
        <f>'ср. кол-во позиций в чеке'!E105</f>
        <v>94.913333333333327</v>
      </c>
      <c r="K105" s="33">
        <f>трафик!E105</f>
        <v>112.97619047619048</v>
      </c>
      <c r="L105" s="26">
        <f t="shared" si="12"/>
        <v>590.82555095440728</v>
      </c>
      <c r="M105" s="193">
        <f t="shared" si="16"/>
        <v>37</v>
      </c>
      <c r="N105" s="18">
        <f>'чек-лист'!E105</f>
        <v>96.8</v>
      </c>
      <c r="O105" s="213">
        <f>ТП!C105</f>
        <v>100</v>
      </c>
      <c r="P105" s="71">
        <f>'распорядок дня'!E105</f>
        <v>98.214285714285694</v>
      </c>
      <c r="Q105" s="167">
        <f>'время открытия'!E105</f>
        <v>100</v>
      </c>
      <c r="R105" s="167">
        <f>'время закрытия'!E105</f>
        <v>100</v>
      </c>
      <c r="S105" s="167">
        <f>сан.дни!E105</f>
        <v>100</v>
      </c>
      <c r="T105" s="167">
        <f>фотоотчеты!E105</f>
        <v>89.285714285714292</v>
      </c>
      <c r="U105" s="299">
        <f>инкассация!D105</f>
        <v>100</v>
      </c>
      <c r="V105" s="7">
        <f>'кол-во по штату'!E105</f>
        <v>100</v>
      </c>
      <c r="W105" s="71">
        <f>'кол-во по штату'!F105</f>
        <v>0</v>
      </c>
      <c r="X105" s="167">
        <f>ценники!E105</f>
        <v>66.666666666666657</v>
      </c>
      <c r="Y105" s="167">
        <f>просрок!E105</f>
        <v>100</v>
      </c>
      <c r="Z105" s="301">
        <f>'медицинские книжки'!C105</f>
        <v>100</v>
      </c>
      <c r="AA105" s="77">
        <f>'% выкладки'!C105</f>
        <v>100</v>
      </c>
      <c r="AB105" s="2">
        <f>'товарные и кассовые отчеты'!E105</f>
        <v>100</v>
      </c>
      <c r="AC105" s="300">
        <f>'Z-отчеты'!E105</f>
        <v>100</v>
      </c>
      <c r="AD105" s="71">
        <f>Очередь!F105</f>
        <v>100</v>
      </c>
      <c r="AE105" s="7">
        <f>'Главная касса'!C105</f>
        <v>100</v>
      </c>
      <c r="AF105" s="277">
        <f>'минусовые остатки'!D105</f>
        <v>100</v>
      </c>
      <c r="AG105" s="26">
        <f t="shared" si="13"/>
        <v>1750.9666666666667</v>
      </c>
      <c r="AH105" s="193">
        <f t="shared" si="17"/>
        <v>23</v>
      </c>
      <c r="AI105" s="86">
        <f>ревизии!E105</f>
        <v>62</v>
      </c>
      <c r="AJ105" s="41">
        <f>ревизии!F105</f>
        <v>-7512.2</v>
      </c>
      <c r="AK105" s="285">
        <f>ревизии!H105</f>
        <v>0</v>
      </c>
      <c r="AL105" s="167">
        <f>локалки!E105</f>
        <v>100</v>
      </c>
      <c r="AM105" s="167">
        <f>'подснятия сигареты'!E105</f>
        <v>100</v>
      </c>
      <c r="AN105" s="1">
        <f>IF('предоставление скидок'!C105=0,100,0)</f>
        <v>100</v>
      </c>
      <c r="AO105" s="29">
        <f>IF('предоставление скидок'!D105=0,100,0)</f>
        <v>100</v>
      </c>
      <c r="AP105" s="26">
        <f t="shared" si="14"/>
        <v>462</v>
      </c>
      <c r="AQ105" s="61">
        <f t="shared" si="18"/>
        <v>107</v>
      </c>
      <c r="AR105" s="98">
        <f t="shared" si="15"/>
        <v>2803.7922176210741</v>
      </c>
      <c r="AS105" s="193">
        <f t="shared" si="19"/>
        <v>29</v>
      </c>
    </row>
    <row r="106" spans="1:45">
      <c r="A106" s="136">
        <v>106</v>
      </c>
      <c r="B106" s="136" t="s">
        <v>115</v>
      </c>
      <c r="C106" s="136" t="s">
        <v>115</v>
      </c>
      <c r="D106" s="136" t="s">
        <v>533</v>
      </c>
      <c r="E106" s="117" t="s">
        <v>625</v>
      </c>
      <c r="F106" s="7">
        <f>'план на месяц'!E106</f>
        <v>100.38759009009009</v>
      </c>
      <c r="G106" s="51">
        <f>приоритет!E106</f>
        <v>84.985843373493978</v>
      </c>
      <c r="H106" s="51">
        <f>допродажи!E106</f>
        <v>88.989961142625958</v>
      </c>
      <c r="I106" s="18">
        <f>'средний чек'!E106</f>
        <v>96.47356624860528</v>
      </c>
      <c r="J106" s="71">
        <f>'ср. кол-во позиций в чеке'!E106</f>
        <v>89.573333333333323</v>
      </c>
      <c r="K106" s="33">
        <f>трафик!E106</f>
        <v>97.185620915032672</v>
      </c>
      <c r="L106" s="26">
        <f t="shared" si="12"/>
        <v>557.59591510318126</v>
      </c>
      <c r="M106" s="193">
        <f t="shared" si="16"/>
        <v>68</v>
      </c>
      <c r="N106" s="18">
        <f>'чек-лист'!E106</f>
        <v>98.65</v>
      </c>
      <c r="O106" s="213">
        <f>ТП!C106</f>
        <v>80</v>
      </c>
      <c r="P106" s="71">
        <f>'распорядок дня'!E106</f>
        <v>99.425287356321846</v>
      </c>
      <c r="Q106" s="167">
        <f>'время открытия'!E106</f>
        <v>100</v>
      </c>
      <c r="R106" s="167">
        <f>'время закрытия'!E106</f>
        <v>100</v>
      </c>
      <c r="S106" s="167">
        <f>сан.дни!E106</f>
        <v>100</v>
      </c>
      <c r="T106" s="167">
        <f>фотоотчеты!E106</f>
        <v>96.551724137931032</v>
      </c>
      <c r="U106" s="299">
        <f>инкассация!D106</f>
        <v>100</v>
      </c>
      <c r="V106" s="7">
        <f>'кол-во по штату'!E106</f>
        <v>100</v>
      </c>
      <c r="W106" s="71">
        <f>'кол-во по штату'!F106</f>
        <v>0</v>
      </c>
      <c r="X106" s="167">
        <f>ценники!E106</f>
        <v>100</v>
      </c>
      <c r="Y106" s="167">
        <f>просрок!E106</f>
        <v>100</v>
      </c>
      <c r="Z106" s="301">
        <f>'медицинские книжки'!C106</f>
        <v>100</v>
      </c>
      <c r="AA106" s="77">
        <f>'% выкладки'!C106</f>
        <v>100</v>
      </c>
      <c r="AB106" s="2">
        <f>'товарные и кассовые отчеты'!E106</f>
        <v>100</v>
      </c>
      <c r="AC106" s="300">
        <f>'Z-отчеты'!E106</f>
        <v>100</v>
      </c>
      <c r="AD106" s="71">
        <f>Очередь!F106</f>
        <v>0</v>
      </c>
      <c r="AE106" s="7">
        <f>'Главная касса'!C106</f>
        <v>100</v>
      </c>
      <c r="AF106" s="277">
        <f>'минусовые остатки'!D106</f>
        <v>100</v>
      </c>
      <c r="AG106" s="26">
        <f t="shared" si="13"/>
        <v>1674.6270114942529</v>
      </c>
      <c r="AH106" s="193">
        <f t="shared" si="17"/>
        <v>110</v>
      </c>
      <c r="AI106" s="86">
        <f>ревизии!E106</f>
        <v>0</v>
      </c>
      <c r="AJ106" s="41">
        <f>ревизии!F106</f>
        <v>6602.67</v>
      </c>
      <c r="AK106" s="285">
        <f>ревизии!H106</f>
        <v>0</v>
      </c>
      <c r="AL106" s="167">
        <f>локалки!E106</f>
        <v>100</v>
      </c>
      <c r="AM106" s="167">
        <f>'подснятия сигареты'!E106</f>
        <v>100</v>
      </c>
      <c r="AN106" s="1">
        <f>IF('предоставление скидок'!C106=0,100,0)</f>
        <v>100</v>
      </c>
      <c r="AO106" s="29">
        <f>IF('предоставление скидок'!D106=0,100,0)</f>
        <v>100</v>
      </c>
      <c r="AP106" s="26">
        <f t="shared" si="14"/>
        <v>400</v>
      </c>
      <c r="AQ106" s="61">
        <f t="shared" si="18"/>
        <v>137</v>
      </c>
      <c r="AR106" s="98">
        <f t="shared" si="15"/>
        <v>2632.2229265974338</v>
      </c>
      <c r="AS106" s="62">
        <f t="shared" si="19"/>
        <v>129</v>
      </c>
    </row>
    <row r="107" spans="1:45">
      <c r="A107" s="136">
        <v>107</v>
      </c>
      <c r="B107" s="136" t="s">
        <v>622</v>
      </c>
      <c r="C107" s="136" t="s">
        <v>119</v>
      </c>
      <c r="D107" s="136" t="s">
        <v>534</v>
      </c>
      <c r="E107" s="117" t="s">
        <v>683</v>
      </c>
      <c r="F107" s="7">
        <f>'план на месяц'!E107</f>
        <v>105.18930887372014</v>
      </c>
      <c r="G107" s="51">
        <f>приоритет!E107</f>
        <v>76.426374458874463</v>
      </c>
      <c r="H107" s="51">
        <f>допродажи!E107</f>
        <v>48.41332740408631</v>
      </c>
      <c r="I107" s="18">
        <f>'средний чек'!E107</f>
        <v>96.671646027802865</v>
      </c>
      <c r="J107" s="71">
        <f>'ср. кол-во позиций в чеке'!E107</f>
        <v>84.476666666666659</v>
      </c>
      <c r="K107" s="33">
        <f>трафик!E107</f>
        <v>110.87697097181319</v>
      </c>
      <c r="L107" s="26">
        <f t="shared" si="12"/>
        <v>522.05429440296359</v>
      </c>
      <c r="M107" s="62">
        <f t="shared" si="16"/>
        <v>123</v>
      </c>
      <c r="N107" s="18">
        <f>'чек-лист'!E107</f>
        <v>98</v>
      </c>
      <c r="O107" s="213">
        <f>ТП!C107</f>
        <v>38.333333333333336</v>
      </c>
      <c r="P107" s="71">
        <f>'распорядок дня'!E107</f>
        <v>94.444444444444457</v>
      </c>
      <c r="Q107" s="167">
        <f>'время открытия'!E107</f>
        <v>100</v>
      </c>
      <c r="R107" s="167">
        <f>'время закрытия'!E107</f>
        <v>100</v>
      </c>
      <c r="S107" s="167">
        <f>сан.дни!E107</f>
        <v>100</v>
      </c>
      <c r="T107" s="167">
        <f>фотоотчеты!E107</f>
        <v>70</v>
      </c>
      <c r="U107" s="299">
        <f>инкассация!D107</f>
        <v>96.666666666666671</v>
      </c>
      <c r="V107" s="7">
        <f>'кол-во по штату'!E107</f>
        <v>80</v>
      </c>
      <c r="W107" s="71">
        <f>'кол-во по штату'!F107</f>
        <v>-1</v>
      </c>
      <c r="X107" s="167">
        <f>ценники!E107</f>
        <v>100</v>
      </c>
      <c r="Y107" s="167">
        <f>просрок!E107</f>
        <v>100</v>
      </c>
      <c r="Z107" s="301">
        <f>'медицинские книжки'!C107</f>
        <v>100</v>
      </c>
      <c r="AA107" s="77">
        <f>'% выкладки'!C107</f>
        <v>100</v>
      </c>
      <c r="AB107" s="2">
        <f>'товарные и кассовые отчеты'!E107</f>
        <v>100</v>
      </c>
      <c r="AC107" s="300">
        <f>'Z-отчеты'!E107</f>
        <v>100</v>
      </c>
      <c r="AD107" s="71">
        <f>Очередь!F107</f>
        <v>100</v>
      </c>
      <c r="AE107" s="7">
        <f>'Главная касса'!C107</f>
        <v>100</v>
      </c>
      <c r="AF107" s="277">
        <f>'минусовые остатки'!D107</f>
        <v>100</v>
      </c>
      <c r="AG107" s="26">
        <f t="shared" si="13"/>
        <v>1677.4444444444443</v>
      </c>
      <c r="AH107" s="193">
        <f t="shared" si="17"/>
        <v>105</v>
      </c>
      <c r="AI107" s="86">
        <f>ревизии!E107</f>
        <v>91</v>
      </c>
      <c r="AJ107" s="41">
        <f>ревизии!F107</f>
        <v>-3187.48</v>
      </c>
      <c r="AK107" s="285">
        <f>ревизии!H107</f>
        <v>50</v>
      </c>
      <c r="AL107" s="167">
        <f>локалки!E107</f>
        <v>97.849462365591393</v>
      </c>
      <c r="AM107" s="167">
        <f>'подснятия сигареты'!E107</f>
        <v>100</v>
      </c>
      <c r="AN107" s="1">
        <f>IF('предоставление скидок'!C107=0,100,0)</f>
        <v>100</v>
      </c>
      <c r="AO107" s="29">
        <f>IF('предоставление скидок'!D107=0,100,0)</f>
        <v>100</v>
      </c>
      <c r="AP107" s="26">
        <f t="shared" si="14"/>
        <v>538.84946236559142</v>
      </c>
      <c r="AQ107" s="62">
        <f t="shared" si="18"/>
        <v>37</v>
      </c>
      <c r="AR107" s="98">
        <f t="shared" si="15"/>
        <v>2738.3482012129994</v>
      </c>
      <c r="AS107" s="193">
        <f t="shared" si="19"/>
        <v>72</v>
      </c>
    </row>
    <row r="108" spans="1:45">
      <c r="A108" s="136">
        <v>108</v>
      </c>
      <c r="B108" s="136" t="s">
        <v>621</v>
      </c>
      <c r="C108" s="136" t="s">
        <v>112</v>
      </c>
      <c r="D108" s="136" t="s">
        <v>541</v>
      </c>
      <c r="E108" s="136" t="s">
        <v>617</v>
      </c>
      <c r="F108" s="7">
        <f>'план на месяц'!E108</f>
        <v>114.32052850435952</v>
      </c>
      <c r="G108" s="51">
        <f>приоритет!E108</f>
        <v>83.34399999999998</v>
      </c>
      <c r="H108" s="51">
        <f>допродажи!E108</f>
        <v>49.81355177507475</v>
      </c>
      <c r="I108" s="18">
        <f>'средний чек'!E108</f>
        <v>99.679478362573121</v>
      </c>
      <c r="J108" s="71">
        <f>'ср. кол-во позиций в чеке'!E108</f>
        <v>79.58</v>
      </c>
      <c r="K108" s="33">
        <f>трафик!E108</f>
        <v>111.98428290766209</v>
      </c>
      <c r="L108" s="26">
        <f t="shared" si="12"/>
        <v>538.72184154966953</v>
      </c>
      <c r="M108" s="62">
        <f t="shared" si="16"/>
        <v>93</v>
      </c>
      <c r="N108" s="18">
        <f>'чек-лист'!E108</f>
        <v>98.15</v>
      </c>
      <c r="O108" s="213">
        <f>ТП!C108</f>
        <v>58</v>
      </c>
      <c r="P108" s="71">
        <f>'распорядок дня'!E108</f>
        <v>99.462365591397855</v>
      </c>
      <c r="Q108" s="167">
        <f>'время открытия'!E108</f>
        <v>100</v>
      </c>
      <c r="R108" s="167">
        <f>'время закрытия'!E108</f>
        <v>100</v>
      </c>
      <c r="S108" s="167">
        <f>сан.дни!E108</f>
        <v>100</v>
      </c>
      <c r="T108" s="167">
        <f>фотоотчеты!E108</f>
        <v>96.774193548387103</v>
      </c>
      <c r="U108" s="299">
        <f>инкассация!D108</f>
        <v>100</v>
      </c>
      <c r="V108" s="7">
        <f>'кол-во по штату'!E108</f>
        <v>100</v>
      </c>
      <c r="W108" s="71">
        <f>'кол-во по штату'!F108</f>
        <v>0</v>
      </c>
      <c r="X108" s="167">
        <f>ценники!E108</f>
        <v>100</v>
      </c>
      <c r="Y108" s="167">
        <f>просрок!E108</f>
        <v>100</v>
      </c>
      <c r="Z108" s="301">
        <f>'медицинские книжки'!C108</f>
        <v>100</v>
      </c>
      <c r="AA108" s="77">
        <f>'% выкладки'!C108</f>
        <v>100</v>
      </c>
      <c r="AB108" s="2">
        <f>'товарные и кассовые отчеты'!E108</f>
        <v>100</v>
      </c>
      <c r="AC108" s="300">
        <f>'Z-отчеты'!E108</f>
        <v>100</v>
      </c>
      <c r="AD108" s="71">
        <f>Очередь!F108</f>
        <v>100</v>
      </c>
      <c r="AE108" s="7">
        <f>'Главная касса'!C108</f>
        <v>100</v>
      </c>
      <c r="AF108" s="277">
        <f>'минусовые остатки'!D108</f>
        <v>100</v>
      </c>
      <c r="AG108" s="26">
        <f t="shared" si="13"/>
        <v>1752.3865591397848</v>
      </c>
      <c r="AH108" s="193">
        <f t="shared" si="17"/>
        <v>21</v>
      </c>
      <c r="AI108" s="86">
        <f>ревизии!E108</f>
        <v>94</v>
      </c>
      <c r="AJ108" s="41">
        <f>ревизии!F108</f>
        <v>-1619.36</v>
      </c>
      <c r="AK108" s="285">
        <f>ревизии!H108</f>
        <v>50</v>
      </c>
      <c r="AL108" s="167">
        <f>локалки!E108</f>
        <v>100</v>
      </c>
      <c r="AM108" s="167">
        <f>'подснятия сигареты'!E108</f>
        <v>100</v>
      </c>
      <c r="AN108" s="1">
        <f>IF('предоставление скидок'!C108=0,100,0)</f>
        <v>100</v>
      </c>
      <c r="AO108" s="29">
        <f>IF('предоставление скидок'!D108=0,100,0)</f>
        <v>100</v>
      </c>
      <c r="AP108" s="26">
        <f t="shared" si="14"/>
        <v>544</v>
      </c>
      <c r="AQ108" s="193">
        <f t="shared" si="18"/>
        <v>30</v>
      </c>
      <c r="AR108" s="98">
        <f t="shared" si="15"/>
        <v>2835.1084006894544</v>
      </c>
      <c r="AS108" s="193">
        <f t="shared" si="19"/>
        <v>16</v>
      </c>
    </row>
    <row r="109" spans="1:45">
      <c r="A109" s="136">
        <v>109</v>
      </c>
      <c r="B109" s="136" t="s">
        <v>622</v>
      </c>
      <c r="C109" s="136" t="s">
        <v>117</v>
      </c>
      <c r="D109" s="136" t="s">
        <v>542</v>
      </c>
      <c r="E109" s="136" t="s">
        <v>683</v>
      </c>
      <c r="F109" s="7">
        <f>'план на месяц'!E109</f>
        <v>105.04515096774195</v>
      </c>
      <c r="G109" s="51">
        <f>приоритет!E109</f>
        <v>117.36311320754717</v>
      </c>
      <c r="H109" s="51">
        <f>допродажи!E109</f>
        <v>58.234174906137014</v>
      </c>
      <c r="I109" s="18">
        <f>'средний чек'!E109</f>
        <v>100.19580336956268</v>
      </c>
      <c r="J109" s="71">
        <f>'ср. кол-во позиций в чеке'!E109</f>
        <v>81.563333333333333</v>
      </c>
      <c r="K109" s="33">
        <f>трафик!E109</f>
        <v>103.2412960609911</v>
      </c>
      <c r="L109" s="26">
        <f t="shared" si="12"/>
        <v>565.64287184531327</v>
      </c>
      <c r="M109" s="193">
        <f t="shared" si="16"/>
        <v>59</v>
      </c>
      <c r="N109" s="18">
        <f>'чек-лист'!E109</f>
        <v>89.5</v>
      </c>
      <c r="O109" s="213">
        <f>ТП!C109</f>
        <v>79</v>
      </c>
      <c r="P109" s="71">
        <f>'распорядок дня'!E109</f>
        <v>99.462365591397855</v>
      </c>
      <c r="Q109" s="167">
        <f>'время открытия'!E109</f>
        <v>100</v>
      </c>
      <c r="R109" s="167">
        <f>'время закрытия'!E109</f>
        <v>100</v>
      </c>
      <c r="S109" s="167">
        <f>сан.дни!E109</f>
        <v>100</v>
      </c>
      <c r="T109" s="167">
        <f>фотоотчеты!E109</f>
        <v>100</v>
      </c>
      <c r="U109" s="299">
        <f>инкассация!D109</f>
        <v>100</v>
      </c>
      <c r="V109" s="7">
        <f>'кол-во по штату'!E109</f>
        <v>100</v>
      </c>
      <c r="W109" s="71">
        <f>'кол-во по штату'!F109</f>
        <v>0</v>
      </c>
      <c r="X109" s="167">
        <f>ценники!E109</f>
        <v>100</v>
      </c>
      <c r="Y109" s="167">
        <f>просрок!E109</f>
        <v>33.333333333333329</v>
      </c>
      <c r="Z109" s="301">
        <f>'медицинские книжки'!C109</f>
        <v>0</v>
      </c>
      <c r="AA109" s="77">
        <f>'% выкладки'!C109</f>
        <v>100</v>
      </c>
      <c r="AB109" s="2">
        <f>'товарные и кассовые отчеты'!E109</f>
        <v>100</v>
      </c>
      <c r="AC109" s="300">
        <f>'Z-отчеты'!E109</f>
        <v>96.774193548387103</v>
      </c>
      <c r="AD109" s="71">
        <f>Очередь!F109</f>
        <v>100</v>
      </c>
      <c r="AE109" s="7">
        <f>'Главная касса'!C109</f>
        <v>100</v>
      </c>
      <c r="AF109" s="277">
        <f>'минусовые остатки'!D109</f>
        <v>100</v>
      </c>
      <c r="AG109" s="26">
        <f t="shared" si="13"/>
        <v>1598.0698924731182</v>
      </c>
      <c r="AH109" s="62">
        <f t="shared" si="17"/>
        <v>163</v>
      </c>
      <c r="AI109" s="86">
        <f>ревизии!E109</f>
        <v>0</v>
      </c>
      <c r="AJ109" s="41">
        <f>ревизии!F109</f>
        <v>-301745.73</v>
      </c>
      <c r="AK109" s="285">
        <f>ревизии!H109</f>
        <v>50</v>
      </c>
      <c r="AL109" s="167">
        <f>локалки!E109</f>
        <v>100</v>
      </c>
      <c r="AM109" s="167">
        <f>'подснятия сигареты'!E109</f>
        <v>100</v>
      </c>
      <c r="AN109" s="1">
        <f>IF('предоставление скидок'!C109=0,100,0)</f>
        <v>100</v>
      </c>
      <c r="AO109" s="29">
        <f>IF('предоставление скидок'!D109=0,100,0)</f>
        <v>100</v>
      </c>
      <c r="AP109" s="26">
        <f t="shared" si="14"/>
        <v>450</v>
      </c>
      <c r="AQ109" s="61">
        <f t="shared" si="18"/>
        <v>112</v>
      </c>
      <c r="AR109" s="98">
        <f t="shared" si="15"/>
        <v>2613.7127643184313</v>
      </c>
      <c r="AS109" s="62">
        <f t="shared" si="19"/>
        <v>137</v>
      </c>
    </row>
    <row r="110" spans="1:45">
      <c r="A110" s="136">
        <v>110</v>
      </c>
      <c r="B110" s="136" t="s">
        <v>622</v>
      </c>
      <c r="C110" s="136" t="s">
        <v>112</v>
      </c>
      <c r="D110" s="136" t="s">
        <v>550</v>
      </c>
      <c r="E110" s="117" t="s">
        <v>682</v>
      </c>
      <c r="F110" s="7">
        <f>'план на месяц'!E110</f>
        <v>100.31069574820542</v>
      </c>
      <c r="G110" s="51">
        <f>приоритет!E110</f>
        <v>112.72150000000001</v>
      </c>
      <c r="H110" s="51">
        <f>допродажи!E110</f>
        <v>86.568335066277328</v>
      </c>
      <c r="I110" s="18">
        <f>'средний чек'!E110</f>
        <v>98.226302157962181</v>
      </c>
      <c r="J110" s="71">
        <f>'ср. кол-во позиций в чеке'!E110</f>
        <v>69.89</v>
      </c>
      <c r="K110" s="33">
        <f>трафик!E110</f>
        <v>100.13156469951272</v>
      </c>
      <c r="L110" s="26">
        <f t="shared" si="12"/>
        <v>567.84839767195763</v>
      </c>
      <c r="M110" s="193">
        <f t="shared" si="16"/>
        <v>55</v>
      </c>
      <c r="N110" s="18">
        <f>'чек-лист'!E110</f>
        <v>96.65</v>
      </c>
      <c r="O110" s="213">
        <f>ТП!C110</f>
        <v>31.333333333333332</v>
      </c>
      <c r="P110" s="71">
        <f>'распорядок дня'!E110</f>
        <v>98.924731182795682</v>
      </c>
      <c r="Q110" s="167">
        <f>'время открытия'!E110</f>
        <v>100</v>
      </c>
      <c r="R110" s="167">
        <f>'время закрытия'!E110</f>
        <v>100</v>
      </c>
      <c r="S110" s="167">
        <f>сан.дни!E110</f>
        <v>100</v>
      </c>
      <c r="T110" s="167">
        <f>фотоотчеты!E110</f>
        <v>100</v>
      </c>
      <c r="U110" s="299">
        <f>инкассация!D110</f>
        <v>96.774193548387103</v>
      </c>
      <c r="V110" s="7">
        <f>'кол-во по штату'!E110</f>
        <v>100</v>
      </c>
      <c r="W110" s="71">
        <f>'кол-во по штату'!F110</f>
        <v>0</v>
      </c>
      <c r="X110" s="167">
        <f>ценники!E110</f>
        <v>100</v>
      </c>
      <c r="Y110" s="167">
        <f>просрок!E110</f>
        <v>100</v>
      </c>
      <c r="Z110" s="301">
        <f>'медицинские книжки'!C110</f>
        <v>100</v>
      </c>
      <c r="AA110" s="77">
        <f>'% выкладки'!C110</f>
        <v>100</v>
      </c>
      <c r="AB110" s="2">
        <f>'товарные и кассовые отчеты'!E110</f>
        <v>100</v>
      </c>
      <c r="AC110" s="300">
        <f>'Z-отчеты'!E110</f>
        <v>96.774193548387103</v>
      </c>
      <c r="AD110" s="71">
        <f>Очередь!F110</f>
        <v>100</v>
      </c>
      <c r="AE110" s="7">
        <f>'Главная касса'!C110</f>
        <v>100</v>
      </c>
      <c r="AF110" s="277">
        <f>'минусовые остатки'!D110</f>
        <v>100</v>
      </c>
      <c r="AG110" s="26">
        <f t="shared" si="13"/>
        <v>1720.456451612903</v>
      </c>
      <c r="AH110" s="193">
        <f t="shared" si="17"/>
        <v>56</v>
      </c>
      <c r="AI110" s="86">
        <f>ревизии!E110</f>
        <v>96</v>
      </c>
      <c r="AJ110" s="41">
        <f>ревизии!F110</f>
        <v>-1234.26</v>
      </c>
      <c r="AK110" s="285">
        <f>ревизии!H110</f>
        <v>50</v>
      </c>
      <c r="AL110" s="167">
        <f>локалки!E110</f>
        <v>100</v>
      </c>
      <c r="AM110" s="167">
        <f>'подснятия сигареты'!E110</f>
        <v>100</v>
      </c>
      <c r="AN110" s="1">
        <f>IF('предоставление скидок'!C110=0,100,0)</f>
        <v>100</v>
      </c>
      <c r="AO110" s="29">
        <f>IF('предоставление скидок'!D110=0,100,0)</f>
        <v>100</v>
      </c>
      <c r="AP110" s="26">
        <f t="shared" si="14"/>
        <v>546</v>
      </c>
      <c r="AQ110" s="193">
        <f t="shared" si="18"/>
        <v>27</v>
      </c>
      <c r="AR110" s="98">
        <f t="shared" si="15"/>
        <v>2834.3048492848607</v>
      </c>
      <c r="AS110" s="193">
        <f t="shared" si="19"/>
        <v>17</v>
      </c>
    </row>
    <row r="111" spans="1:45">
      <c r="A111" s="136">
        <v>111</v>
      </c>
      <c r="B111" s="136" t="s">
        <v>623</v>
      </c>
      <c r="C111" s="136" t="s">
        <v>171</v>
      </c>
      <c r="D111" s="136" t="s">
        <v>551</v>
      </c>
      <c r="E111" s="117" t="s">
        <v>107</v>
      </c>
      <c r="F111" s="7">
        <f>'план на месяц'!E111</f>
        <v>109.22624864864865</v>
      </c>
      <c r="G111" s="51">
        <f>приоритет!E111</f>
        <v>85.272183588317105</v>
      </c>
      <c r="H111" s="51">
        <f>допродажи!E111</f>
        <v>93.394551462541315</v>
      </c>
      <c r="I111" s="18">
        <f>'средний чек'!E111</f>
        <v>94.450689162609464</v>
      </c>
      <c r="J111" s="71">
        <f>'ср. кол-во позиций в чеке'!E111</f>
        <v>89.396666666666675</v>
      </c>
      <c r="K111" s="33">
        <f>трафик!E111</f>
        <v>113.43626723223754</v>
      </c>
      <c r="L111" s="26">
        <f t="shared" si="12"/>
        <v>585.17660676102082</v>
      </c>
      <c r="M111" s="193">
        <f t="shared" si="16"/>
        <v>40</v>
      </c>
      <c r="N111" s="18">
        <f>'чек-лист'!E111</f>
        <v>97.5</v>
      </c>
      <c r="O111" s="213">
        <f>ТП!C111</f>
        <v>30</v>
      </c>
      <c r="P111" s="71">
        <f>'распорядок дня'!E111</f>
        <v>96.774193548387089</v>
      </c>
      <c r="Q111" s="167">
        <f>'время открытия'!E111</f>
        <v>100</v>
      </c>
      <c r="R111" s="167">
        <f>'время закрытия'!E111</f>
        <v>100</v>
      </c>
      <c r="S111" s="167">
        <f>сан.дни!E111</f>
        <v>100</v>
      </c>
      <c r="T111" s="167">
        <f>фотоотчеты!E111</f>
        <v>80.645161290322577</v>
      </c>
      <c r="U111" s="299">
        <f>инкассация!D111</f>
        <v>100</v>
      </c>
      <c r="V111" s="7">
        <f>'кол-во по штату'!E111</f>
        <v>100</v>
      </c>
      <c r="W111" s="71">
        <f>'кол-во по штату'!F111</f>
        <v>0</v>
      </c>
      <c r="X111" s="167">
        <f>ценники!E111</f>
        <v>66.666666666666657</v>
      </c>
      <c r="Y111" s="167">
        <f>просрок!E111</f>
        <v>100</v>
      </c>
      <c r="Z111" s="301">
        <f>'медицинские книжки'!C111</f>
        <v>100</v>
      </c>
      <c r="AA111" s="77">
        <f>'% выкладки'!C111</f>
        <v>100</v>
      </c>
      <c r="AB111" s="2">
        <f>'товарные и кассовые отчеты'!E111</f>
        <v>100</v>
      </c>
      <c r="AC111" s="300">
        <f>'Z-отчеты'!E111</f>
        <v>100</v>
      </c>
      <c r="AD111" s="71">
        <f>Очередь!F111</f>
        <v>100</v>
      </c>
      <c r="AE111" s="7">
        <f>'Главная касса'!C111</f>
        <v>100</v>
      </c>
      <c r="AF111" s="277">
        <f>'минусовые остатки'!D111</f>
        <v>100</v>
      </c>
      <c r="AG111" s="26">
        <f t="shared" si="13"/>
        <v>1671.5860215053763</v>
      </c>
      <c r="AH111" s="193">
        <f t="shared" si="17"/>
        <v>115</v>
      </c>
      <c r="AI111" s="86">
        <f>ревизии!E111</f>
        <v>90</v>
      </c>
      <c r="AJ111" s="41">
        <f>ревизии!F111</f>
        <v>-2753.65</v>
      </c>
      <c r="AK111" s="285">
        <f>ревизии!H111</f>
        <v>50</v>
      </c>
      <c r="AL111" s="167">
        <f>локалки!E111</f>
        <v>100</v>
      </c>
      <c r="AM111" s="167">
        <f>'подснятия сигареты'!E111</f>
        <v>100</v>
      </c>
      <c r="AN111" s="1">
        <f>IF('предоставление скидок'!C111=0,100,0)</f>
        <v>100</v>
      </c>
      <c r="AO111" s="29">
        <f>IF('предоставление скидок'!D111=0,100,0)</f>
        <v>100</v>
      </c>
      <c r="AP111" s="26">
        <f t="shared" si="14"/>
        <v>540</v>
      </c>
      <c r="AQ111" s="193">
        <f t="shared" si="18"/>
        <v>34</v>
      </c>
      <c r="AR111" s="98">
        <f t="shared" si="15"/>
        <v>2796.7626282663969</v>
      </c>
      <c r="AS111" s="193">
        <f t="shared" si="19"/>
        <v>33</v>
      </c>
    </row>
    <row r="112" spans="1:45">
      <c r="A112" s="136">
        <v>112</v>
      </c>
      <c r="B112" s="136" t="s">
        <v>622</v>
      </c>
      <c r="C112" s="136" t="s">
        <v>112</v>
      </c>
      <c r="D112" s="136" t="s">
        <v>549</v>
      </c>
      <c r="E112" s="117" t="s">
        <v>108</v>
      </c>
      <c r="F112" s="7">
        <f>'план на месяц'!E112</f>
        <v>100.02157837837838</v>
      </c>
      <c r="G112" s="51">
        <f>приоритет!E112</f>
        <v>63.213728222996515</v>
      </c>
      <c r="H112" s="51">
        <f>допродажи!E112</f>
        <v>44.238072393568451</v>
      </c>
      <c r="I112" s="18">
        <f>'средний чек'!E112</f>
        <v>99.05262949407873</v>
      </c>
      <c r="J112" s="71">
        <f>'ср. кол-во позиций в чеке'!E112</f>
        <v>80.433333333333323</v>
      </c>
      <c r="K112" s="33">
        <f>трафик!E112</f>
        <v>99.050742311770946</v>
      </c>
      <c r="L112" s="26">
        <f t="shared" si="12"/>
        <v>486.01008413412632</v>
      </c>
      <c r="M112" s="62">
        <f t="shared" si="16"/>
        <v>159</v>
      </c>
      <c r="N112" s="18">
        <f>'чек-лист'!E112</f>
        <v>95</v>
      </c>
      <c r="O112" s="213">
        <f>ТП!C112</f>
        <v>65.666666666666671</v>
      </c>
      <c r="P112" s="71">
        <f>'распорядок дня'!E112</f>
        <v>99.462365591397855</v>
      </c>
      <c r="Q112" s="167">
        <f>'время открытия'!E112</f>
        <v>100</v>
      </c>
      <c r="R112" s="167">
        <f>'время закрытия'!E112</f>
        <v>100</v>
      </c>
      <c r="S112" s="167">
        <f>сан.дни!E112</f>
        <v>100</v>
      </c>
      <c r="T112" s="167">
        <f>фотоотчеты!E112</f>
        <v>100</v>
      </c>
      <c r="U112" s="299">
        <f>инкассация!D112</f>
        <v>96.774193548387103</v>
      </c>
      <c r="V112" s="7">
        <f>'кол-во по штату'!E112</f>
        <v>100</v>
      </c>
      <c r="W112" s="71">
        <f>'кол-во по штату'!F112</f>
        <v>0</v>
      </c>
      <c r="X112" s="167">
        <f>ценники!E112</f>
        <v>100</v>
      </c>
      <c r="Y112" s="167">
        <f>просрок!E112</f>
        <v>66.666666666666657</v>
      </c>
      <c r="Z112" s="301">
        <f>'медицинские книжки'!C112</f>
        <v>100</v>
      </c>
      <c r="AA112" s="77">
        <f>'% выкладки'!C112</f>
        <v>100</v>
      </c>
      <c r="AB112" s="2">
        <f>'товарные и кассовые отчеты'!E112</f>
        <v>100</v>
      </c>
      <c r="AC112" s="300">
        <f>'Z-отчеты'!E112</f>
        <v>100</v>
      </c>
      <c r="AD112" s="71">
        <f>Очередь!F112</f>
        <v>100</v>
      </c>
      <c r="AE112" s="7">
        <f>'Главная касса'!C112</f>
        <v>100</v>
      </c>
      <c r="AF112" s="277">
        <f>'минусовые остатки'!D112</f>
        <v>100</v>
      </c>
      <c r="AG112" s="26">
        <f t="shared" si="13"/>
        <v>1723.5698924731182</v>
      </c>
      <c r="AH112" s="193">
        <f t="shared" si="17"/>
        <v>50</v>
      </c>
      <c r="AI112" s="86">
        <f>ревизии!E112</f>
        <v>90</v>
      </c>
      <c r="AJ112" s="41">
        <f>ревизии!F112</f>
        <v>-3065.92</v>
      </c>
      <c r="AK112" s="285">
        <f>ревизии!H112</f>
        <v>0</v>
      </c>
      <c r="AL112" s="167">
        <f>локалки!E112</f>
        <v>100</v>
      </c>
      <c r="AM112" s="167">
        <f>'подснятия сигареты'!E112</f>
        <v>100</v>
      </c>
      <c r="AN112" s="1">
        <f>IF('предоставление скидок'!C112=0,100,0)</f>
        <v>0</v>
      </c>
      <c r="AO112" s="29">
        <f>IF('предоставление скидок'!D112=0,100,0)</f>
        <v>100</v>
      </c>
      <c r="AP112" s="26">
        <f t="shared" si="14"/>
        <v>390</v>
      </c>
      <c r="AQ112" s="61">
        <f t="shared" si="18"/>
        <v>159</v>
      </c>
      <c r="AR112" s="98">
        <f t="shared" si="15"/>
        <v>2599.5799766072446</v>
      </c>
      <c r="AS112" s="62">
        <f t="shared" si="19"/>
        <v>140</v>
      </c>
    </row>
    <row r="113" spans="1:46">
      <c r="A113" s="136">
        <v>113</v>
      </c>
      <c r="B113" s="136" t="s">
        <v>624</v>
      </c>
      <c r="C113" s="136" t="s">
        <v>559</v>
      </c>
      <c r="D113" s="136" t="s">
        <v>560</v>
      </c>
      <c r="E113" s="117" t="s">
        <v>765</v>
      </c>
      <c r="F113" s="7">
        <f>'план на месяц'!E113</f>
        <v>67.16881749829119</v>
      </c>
      <c r="G113" s="51">
        <f>приоритет!E113</f>
        <v>450.0827692307692</v>
      </c>
      <c r="H113" s="51">
        <f>допродажи!E113</f>
        <v>55.595882489012283</v>
      </c>
      <c r="I113" s="18">
        <f>'средний чек'!E113</f>
        <v>106.67793500621497</v>
      </c>
      <c r="J113" s="71">
        <f>'ср. кол-во позиций в чеке'!E113</f>
        <v>111.31666666666666</v>
      </c>
      <c r="K113" s="33">
        <f>трафик!E113</f>
        <v>62.964114832535891</v>
      </c>
      <c r="L113" s="26">
        <f t="shared" si="12"/>
        <v>853.80618572349022</v>
      </c>
      <c r="M113" s="193">
        <f t="shared" si="16"/>
        <v>4</v>
      </c>
      <c r="N113" s="18">
        <f>'чек-лист'!E113</f>
        <v>95</v>
      </c>
      <c r="O113" s="213">
        <f>ТП!C113</f>
        <v>0</v>
      </c>
      <c r="P113" s="71">
        <f>'распорядок дня'!E113</f>
        <v>98.387096774193566</v>
      </c>
      <c r="Q113" s="167">
        <f>'время открытия'!E113</f>
        <v>100</v>
      </c>
      <c r="R113" s="167">
        <f>'время закрытия'!E113</f>
        <v>100</v>
      </c>
      <c r="S113" s="167">
        <f>сан.дни!E113</f>
        <v>100</v>
      </c>
      <c r="T113" s="167">
        <f>фотоотчеты!E113</f>
        <v>93.548387096774192</v>
      </c>
      <c r="U113" s="299">
        <f>инкассация!D113</f>
        <v>100</v>
      </c>
      <c r="V113" s="7">
        <f>'кол-во по штату'!E113</f>
        <v>66.666666666666657</v>
      </c>
      <c r="W113" s="71">
        <f>'кол-во по штату'!F113</f>
        <v>-1</v>
      </c>
      <c r="X113" s="167">
        <f>ценники!E113</f>
        <v>100</v>
      </c>
      <c r="Y113" s="167">
        <f>просрок!E113</f>
        <v>33.333333333333329</v>
      </c>
      <c r="Z113" s="301">
        <f>'медицинские книжки'!C113</f>
        <v>100</v>
      </c>
      <c r="AA113" s="77">
        <f>'% выкладки'!C113</f>
        <v>100</v>
      </c>
      <c r="AB113" s="2">
        <f>'товарные и кассовые отчеты'!E113</f>
        <v>90</v>
      </c>
      <c r="AC113" s="300">
        <f>'Z-отчеты'!E113</f>
        <v>96.774193548387103</v>
      </c>
      <c r="AD113" s="71">
        <f>Очередь!F113</f>
        <v>100</v>
      </c>
      <c r="AE113" s="7">
        <f>'Главная касса'!C113</f>
        <v>0</v>
      </c>
      <c r="AF113" s="277">
        <f>'минусовые остатки'!D113</f>
        <v>100</v>
      </c>
      <c r="AG113" s="26">
        <f t="shared" si="13"/>
        <v>1473.7096774193546</v>
      </c>
      <c r="AH113" s="62">
        <f t="shared" si="17"/>
        <v>188</v>
      </c>
      <c r="AI113" s="86">
        <f>ревизии!E113</f>
        <v>0</v>
      </c>
      <c r="AJ113" s="41">
        <f>ревизии!F113</f>
        <v>-59108.47</v>
      </c>
      <c r="AK113" s="285">
        <f>ревизии!H113</f>
        <v>50</v>
      </c>
      <c r="AL113" s="167">
        <f>локалки!E113</f>
        <v>80.952380952380949</v>
      </c>
      <c r="AM113" s="167">
        <f>'подснятия сигареты'!E113</f>
        <v>54.545454545454547</v>
      </c>
      <c r="AN113" s="1">
        <f>IF('предоставление скидок'!C113=0,100,0)</f>
        <v>100</v>
      </c>
      <c r="AO113" s="29">
        <f>IF('предоставление скидок'!D113=0,100,0)</f>
        <v>100</v>
      </c>
      <c r="AP113" s="26">
        <f t="shared" si="14"/>
        <v>385.49783549783552</v>
      </c>
      <c r="AQ113" s="61">
        <f t="shared" si="18"/>
        <v>163</v>
      </c>
      <c r="AR113" s="98">
        <f t="shared" si="15"/>
        <v>2713.0136986406806</v>
      </c>
      <c r="AS113" s="193">
        <f t="shared" si="19"/>
        <v>84</v>
      </c>
    </row>
    <row r="114" spans="1:46">
      <c r="A114" s="136">
        <v>114</v>
      </c>
      <c r="B114" s="136" t="s">
        <v>624</v>
      </c>
      <c r="C114" s="136" t="s">
        <v>559</v>
      </c>
      <c r="D114" s="136" t="s">
        <v>561</v>
      </c>
      <c r="E114" s="117" t="s">
        <v>765</v>
      </c>
      <c r="F114" s="7">
        <f>'план на месяц'!E114</f>
        <v>93.668078078078082</v>
      </c>
      <c r="G114" s="51">
        <f>приоритет!E114</f>
        <v>598.88658227848111</v>
      </c>
      <c r="H114" s="51">
        <f>допродажи!E114</f>
        <v>78.288387324918133</v>
      </c>
      <c r="I114" s="18">
        <f>'средний чек'!E114</f>
        <v>100.5398078906653</v>
      </c>
      <c r="J114" s="71">
        <f>'ср. кол-во позиций в чеке'!E114</f>
        <v>92.283333333333331</v>
      </c>
      <c r="K114" s="33">
        <f>трафик!E114</f>
        <v>93.165165165165178</v>
      </c>
      <c r="L114" s="26">
        <f t="shared" si="12"/>
        <v>1056.8313540706413</v>
      </c>
      <c r="M114" s="193">
        <f t="shared" si="16"/>
        <v>3</v>
      </c>
      <c r="N114" s="18">
        <f>'чек-лист'!E114</f>
        <v>89.65</v>
      </c>
      <c r="O114" s="213">
        <f>ТП!C114</f>
        <v>0</v>
      </c>
      <c r="P114" s="71">
        <f>'распорядок дня'!E114</f>
        <v>96.774193548387089</v>
      </c>
      <c r="Q114" s="167">
        <f>'время открытия'!E114</f>
        <v>100</v>
      </c>
      <c r="R114" s="167">
        <f>'время закрытия'!E114</f>
        <v>100</v>
      </c>
      <c r="S114" s="167">
        <f>сан.дни!E114</f>
        <v>100</v>
      </c>
      <c r="T114" s="167">
        <f>фотоотчеты!E114</f>
        <v>80.645161290322577</v>
      </c>
      <c r="U114" s="299">
        <f>инкассация!D114</f>
        <v>100</v>
      </c>
      <c r="V114" s="7">
        <f>'кол-во по штату'!E114</f>
        <v>100</v>
      </c>
      <c r="W114" s="71">
        <f>'кол-во по штату'!F114</f>
        <v>0</v>
      </c>
      <c r="X114" s="167">
        <f>ценники!E114</f>
        <v>100</v>
      </c>
      <c r="Y114" s="167">
        <f>просрок!E114</f>
        <v>66.666666666666657</v>
      </c>
      <c r="Z114" s="301">
        <f>'медицинские книжки'!C114</f>
        <v>100</v>
      </c>
      <c r="AA114" s="77">
        <f>'% выкладки'!C114</f>
        <v>100</v>
      </c>
      <c r="AB114" s="2">
        <f>'товарные и кассовые отчеты'!E114</f>
        <v>100</v>
      </c>
      <c r="AC114" s="300">
        <f>'Z-отчеты'!E114</f>
        <v>100</v>
      </c>
      <c r="AD114" s="71">
        <f>Очередь!F114</f>
        <v>50</v>
      </c>
      <c r="AE114" s="7">
        <f>'Главная касса'!C114</f>
        <v>100</v>
      </c>
      <c r="AF114" s="277">
        <f>'минусовые остатки'!D114</f>
        <v>0</v>
      </c>
      <c r="AG114" s="26">
        <f t="shared" si="13"/>
        <v>1483.7360215053764</v>
      </c>
      <c r="AH114" s="62">
        <f t="shared" si="17"/>
        <v>187</v>
      </c>
      <c r="AI114" s="86">
        <f>ревизии!E114</f>
        <v>48</v>
      </c>
      <c r="AJ114" s="41">
        <f>ревизии!F114</f>
        <v>-12110.62</v>
      </c>
      <c r="AK114" s="285">
        <f>ревизии!H114</f>
        <v>50</v>
      </c>
      <c r="AL114" s="167">
        <f>локалки!E114</f>
        <v>100</v>
      </c>
      <c r="AM114" s="167">
        <f>'подснятия сигареты'!E114</f>
        <v>100</v>
      </c>
      <c r="AN114" s="1">
        <f>IF('предоставление скидок'!C114=0,100,0)</f>
        <v>100</v>
      </c>
      <c r="AO114" s="29">
        <f>IF('предоставление скидок'!D114=0,100,0)</f>
        <v>100</v>
      </c>
      <c r="AP114" s="26">
        <f t="shared" si="14"/>
        <v>498</v>
      </c>
      <c r="AQ114" s="62">
        <f t="shared" si="18"/>
        <v>64</v>
      </c>
      <c r="AR114" s="98">
        <f t="shared" si="15"/>
        <v>3038.5673755760176</v>
      </c>
      <c r="AS114" s="193">
        <f t="shared" si="19"/>
        <v>3</v>
      </c>
    </row>
    <row r="115" spans="1:46">
      <c r="A115" s="136">
        <v>115</v>
      </c>
      <c r="B115" s="136" t="s">
        <v>623</v>
      </c>
      <c r="C115" s="136" t="s">
        <v>122</v>
      </c>
      <c r="D115" s="136" t="s">
        <v>562</v>
      </c>
      <c r="E115" s="117" t="s">
        <v>528</v>
      </c>
      <c r="F115" s="7">
        <f>'план на месяц'!E115</f>
        <v>102.382398820059</v>
      </c>
      <c r="G115" s="51">
        <f>приоритет!E115</f>
        <v>77.185487364620926</v>
      </c>
      <c r="H115" s="51">
        <f>допродажи!E115</f>
        <v>73.418314354238674</v>
      </c>
      <c r="I115" s="18">
        <f>'средний чек'!E115</f>
        <v>95.909656945537492</v>
      </c>
      <c r="J115" s="71">
        <f>'ср. кол-во позиций в чеке'!E115</f>
        <v>76.936666666666667</v>
      </c>
      <c r="K115" s="33">
        <f>трафик!E115</f>
        <v>104.58913294797689</v>
      </c>
      <c r="L115" s="26">
        <f t="shared" si="12"/>
        <v>530.42165709909966</v>
      </c>
      <c r="M115" s="62">
        <f t="shared" si="16"/>
        <v>106</v>
      </c>
      <c r="N115" s="18">
        <f>'чек-лист'!E115</f>
        <v>96.75</v>
      </c>
      <c r="O115" s="213">
        <f>ТП!C115</f>
        <v>71</v>
      </c>
      <c r="P115" s="71">
        <f>'распорядок дня'!E115</f>
        <v>98.924731182795682</v>
      </c>
      <c r="Q115" s="167">
        <f>'время открытия'!E115</f>
        <v>100</v>
      </c>
      <c r="R115" s="167">
        <f>'время закрытия'!E115</f>
        <v>100</v>
      </c>
      <c r="S115" s="167">
        <f>сан.дни!E115</f>
        <v>100</v>
      </c>
      <c r="T115" s="167">
        <f>фотоотчеты!E115</f>
        <v>100</v>
      </c>
      <c r="U115" s="299">
        <f>инкассация!D115</f>
        <v>93.548387096774192</v>
      </c>
      <c r="V115" s="7">
        <f>'кол-во по штату'!E115</f>
        <v>100</v>
      </c>
      <c r="W115" s="71">
        <f>'кол-во по штату'!F115</f>
        <v>0</v>
      </c>
      <c r="X115" s="167">
        <f>ценники!E115</f>
        <v>100</v>
      </c>
      <c r="Y115" s="167">
        <f>просрок!E115</f>
        <v>100</v>
      </c>
      <c r="Z115" s="301">
        <f>'медицинские книжки'!C115</f>
        <v>100</v>
      </c>
      <c r="AA115" s="77">
        <f>'% выкладки'!C115</f>
        <v>98.61818181818181</v>
      </c>
      <c r="AB115" s="2">
        <f>'товарные и кассовые отчеты'!E115</f>
        <v>90</v>
      </c>
      <c r="AC115" s="300">
        <f>'Z-отчеты'!E115</f>
        <v>100</v>
      </c>
      <c r="AD115" s="71">
        <f>Очередь!F115</f>
        <v>100</v>
      </c>
      <c r="AE115" s="7">
        <f>'Главная касса'!C115</f>
        <v>100</v>
      </c>
      <c r="AF115" s="277">
        <f>'минусовые остатки'!D115</f>
        <v>100</v>
      </c>
      <c r="AG115" s="26">
        <f t="shared" si="13"/>
        <v>1748.8413000977516</v>
      </c>
      <c r="AH115" s="193">
        <f t="shared" si="17"/>
        <v>26</v>
      </c>
      <c r="AI115" s="86">
        <f>ревизии!E115</f>
        <v>99</v>
      </c>
      <c r="AJ115" s="41">
        <f>ревизии!F115</f>
        <v>-246.75</v>
      </c>
      <c r="AK115" s="285">
        <f>ревизии!H115</f>
        <v>0</v>
      </c>
      <c r="AL115" s="167">
        <f>локалки!E115</f>
        <v>100</v>
      </c>
      <c r="AM115" s="167">
        <f>'подснятия сигареты'!E115</f>
        <v>100</v>
      </c>
      <c r="AN115" s="1">
        <f>IF('предоставление скидок'!C115=0,100,0)</f>
        <v>0</v>
      </c>
      <c r="AO115" s="29">
        <f>IF('предоставление скидок'!D115=0,100,0)</f>
        <v>100</v>
      </c>
      <c r="AP115" s="26">
        <f t="shared" si="14"/>
        <v>399</v>
      </c>
      <c r="AQ115" s="61">
        <f t="shared" si="18"/>
        <v>151</v>
      </c>
      <c r="AR115" s="98">
        <f t="shared" si="15"/>
        <v>2678.2629571968514</v>
      </c>
      <c r="AS115" s="62">
        <f t="shared" si="19"/>
        <v>107</v>
      </c>
    </row>
    <row r="116" spans="1:46">
      <c r="A116" s="136">
        <v>116</v>
      </c>
      <c r="B116" s="136" t="s">
        <v>623</v>
      </c>
      <c r="C116" s="136" t="s">
        <v>122</v>
      </c>
      <c r="D116" s="136" t="s">
        <v>563</v>
      </c>
      <c r="E116" s="117" t="s">
        <v>756</v>
      </c>
      <c r="F116" s="7">
        <f>'план на месяц'!E116</f>
        <v>111.08411702127661</v>
      </c>
      <c r="G116" s="51">
        <f>приоритет!E116</f>
        <v>106.96901678657076</v>
      </c>
      <c r="H116" s="51">
        <f>допродажи!E116</f>
        <v>63.722743450166774</v>
      </c>
      <c r="I116" s="18">
        <f>'средний чек'!E116</f>
        <v>99.510298074756605</v>
      </c>
      <c r="J116" s="71">
        <f>'ср. кол-во позиций в чеке'!E116</f>
        <v>75.396666666666661</v>
      </c>
      <c r="K116" s="33">
        <f>трафик!E116</f>
        <v>108.65835798816568</v>
      </c>
      <c r="L116" s="26">
        <f t="shared" si="12"/>
        <v>565.34119998760309</v>
      </c>
      <c r="M116" s="193">
        <f t="shared" si="16"/>
        <v>60</v>
      </c>
      <c r="N116" s="18">
        <f>'чек-лист'!E116</f>
        <v>97.85</v>
      </c>
      <c r="O116" s="213">
        <f>ТП!C116</f>
        <v>68.5</v>
      </c>
      <c r="P116" s="71">
        <f>'распорядок дня'!E116</f>
        <v>99.462365591397855</v>
      </c>
      <c r="Q116" s="167">
        <f>'время открытия'!E116</f>
        <v>100</v>
      </c>
      <c r="R116" s="167">
        <f>'время закрытия'!E116</f>
        <v>100</v>
      </c>
      <c r="S116" s="167">
        <f>сан.дни!E116</f>
        <v>100</v>
      </c>
      <c r="T116" s="167">
        <f>фотоотчеты!E116</f>
        <v>96.774193548387103</v>
      </c>
      <c r="U116" s="299">
        <f>инкассация!D116</f>
        <v>100</v>
      </c>
      <c r="V116" s="7">
        <f>'кол-во по штату'!E116</f>
        <v>100</v>
      </c>
      <c r="W116" s="71">
        <f>'кол-во по штату'!F116</f>
        <v>0</v>
      </c>
      <c r="X116" s="167">
        <f>ценники!E116</f>
        <v>100</v>
      </c>
      <c r="Y116" s="167">
        <f>просрок!E116</f>
        <v>100</v>
      </c>
      <c r="Z116" s="301">
        <f>'медицинские книжки'!C116</f>
        <v>100</v>
      </c>
      <c r="AA116" s="77">
        <f>'% выкладки'!C116</f>
        <v>100</v>
      </c>
      <c r="AB116" s="2">
        <f>'товарные и кассовые отчеты'!E116</f>
        <v>90</v>
      </c>
      <c r="AC116" s="300">
        <f>'Z-отчеты'!E116</f>
        <v>100</v>
      </c>
      <c r="AD116" s="71">
        <f>Очередь!F116</f>
        <v>100</v>
      </c>
      <c r="AE116" s="7">
        <f>'Главная касса'!C116</f>
        <v>100</v>
      </c>
      <c r="AF116" s="277">
        <f>'минусовые остатки'!D116</f>
        <v>100</v>
      </c>
      <c r="AG116" s="26">
        <f t="shared" si="13"/>
        <v>1752.5865591397849</v>
      </c>
      <c r="AH116" s="193">
        <f t="shared" si="17"/>
        <v>17</v>
      </c>
      <c r="AI116" s="86">
        <f>ревизии!E116</f>
        <v>91</v>
      </c>
      <c r="AJ116" s="41">
        <f>ревизии!F116</f>
        <v>-1995.47</v>
      </c>
      <c r="AK116" s="285">
        <f>ревизии!H116</f>
        <v>50</v>
      </c>
      <c r="AL116" s="167">
        <f>локалки!E116</f>
        <v>100</v>
      </c>
      <c r="AM116" s="167">
        <f>'подснятия сигареты'!E116</f>
        <v>100</v>
      </c>
      <c r="AN116" s="1">
        <f>IF('предоставление скидок'!C116=0,100,0)</f>
        <v>100</v>
      </c>
      <c r="AO116" s="29">
        <f>IF('предоставление скидок'!D116=0,100,0)</f>
        <v>100</v>
      </c>
      <c r="AP116" s="26">
        <f t="shared" si="14"/>
        <v>541</v>
      </c>
      <c r="AQ116" s="193">
        <f t="shared" si="18"/>
        <v>32</v>
      </c>
      <c r="AR116" s="98">
        <f t="shared" si="15"/>
        <v>2858.9277591273881</v>
      </c>
      <c r="AS116" s="193">
        <f t="shared" si="19"/>
        <v>11</v>
      </c>
    </row>
    <row r="117" spans="1:46">
      <c r="A117" s="136">
        <v>117</v>
      </c>
      <c r="B117" s="136" t="s">
        <v>623</v>
      </c>
      <c r="C117" s="136" t="s">
        <v>122</v>
      </c>
      <c r="D117" s="136" t="s">
        <v>564</v>
      </c>
      <c r="E117" s="117" t="s">
        <v>528</v>
      </c>
      <c r="F117" s="7">
        <f>'план на месяц'!E117</f>
        <v>97.873131245836106</v>
      </c>
      <c r="G117" s="51">
        <f>приоритет!E117</f>
        <v>95.572681992337166</v>
      </c>
      <c r="H117" s="51">
        <f>допродажи!E117</f>
        <v>61.367655262534484</v>
      </c>
      <c r="I117" s="18">
        <f>'средний чек'!E117</f>
        <v>101.16890549011019</v>
      </c>
      <c r="J117" s="71">
        <f>'ср. кол-во позиций в чеке'!E117</f>
        <v>82.85</v>
      </c>
      <c r="K117" s="33">
        <f>трафик!E117</f>
        <v>94.537890625000003</v>
      </c>
      <c r="L117" s="26">
        <f t="shared" si="12"/>
        <v>533.37026461581797</v>
      </c>
      <c r="M117" s="62">
        <f t="shared" si="16"/>
        <v>101</v>
      </c>
      <c r="N117" s="18">
        <f>'чек-лист'!E117</f>
        <v>96.4</v>
      </c>
      <c r="O117" s="213">
        <f>ТП!C117</f>
        <v>94</v>
      </c>
      <c r="P117" s="71">
        <f>'распорядок дня'!E117</f>
        <v>98.387096774193537</v>
      </c>
      <c r="Q117" s="167">
        <f>'время открытия'!E117</f>
        <v>100</v>
      </c>
      <c r="R117" s="167">
        <f>'время закрытия'!E117</f>
        <v>100</v>
      </c>
      <c r="S117" s="167">
        <f>сан.дни!E117</f>
        <v>100</v>
      </c>
      <c r="T117" s="167">
        <f>фотоотчеты!E117</f>
        <v>90.322580645161295</v>
      </c>
      <c r="U117" s="299">
        <f>инкассация!D117</f>
        <v>100</v>
      </c>
      <c r="V117" s="7">
        <f>'кол-во по штату'!E117</f>
        <v>100</v>
      </c>
      <c r="W117" s="71">
        <f>'кол-во по штату'!F117</f>
        <v>0</v>
      </c>
      <c r="X117" s="167">
        <f>ценники!E117</f>
        <v>100</v>
      </c>
      <c r="Y117" s="167">
        <f>просрок!E117</f>
        <v>100</v>
      </c>
      <c r="Z117" s="301">
        <f>'медицинские книжки'!C117</f>
        <v>100</v>
      </c>
      <c r="AA117" s="77">
        <f>'% выкладки'!C117</f>
        <v>100</v>
      </c>
      <c r="AB117" s="2">
        <f>'товарные и кассовые отчеты'!E117</f>
        <v>100</v>
      </c>
      <c r="AC117" s="300">
        <f>'Z-отчеты'!E117</f>
        <v>100</v>
      </c>
      <c r="AD117" s="71">
        <f>Очередь!F117</f>
        <v>100</v>
      </c>
      <c r="AE117" s="7">
        <f>'Главная касса'!C117</f>
        <v>100</v>
      </c>
      <c r="AF117" s="277">
        <f>'минусовые остатки'!D117</f>
        <v>100</v>
      </c>
      <c r="AG117" s="26">
        <f t="shared" si="13"/>
        <v>1779.1096774193547</v>
      </c>
      <c r="AH117" s="193">
        <f t="shared" si="17"/>
        <v>2</v>
      </c>
      <c r="AI117" s="86">
        <f>ревизии!E117</f>
        <v>79</v>
      </c>
      <c r="AJ117" s="41">
        <f>ревизии!F117</f>
        <v>-5241.33</v>
      </c>
      <c r="AK117" s="285">
        <f>ревизии!H117</f>
        <v>0</v>
      </c>
      <c r="AL117" s="167">
        <f>локалки!E117</f>
        <v>100</v>
      </c>
      <c r="AM117" s="167">
        <f>'подснятия сигареты'!E117</f>
        <v>100</v>
      </c>
      <c r="AN117" s="1">
        <f>IF('предоставление скидок'!C117=0,100,0)</f>
        <v>100</v>
      </c>
      <c r="AO117" s="29">
        <f>IF('предоставление скидок'!D117=0,100,0)</f>
        <v>100</v>
      </c>
      <c r="AP117" s="26">
        <f t="shared" si="14"/>
        <v>479</v>
      </c>
      <c r="AQ117" s="61">
        <f t="shared" si="18"/>
        <v>97</v>
      </c>
      <c r="AR117" s="98">
        <f t="shared" si="15"/>
        <v>2791.4799420351728</v>
      </c>
      <c r="AS117" s="193">
        <f t="shared" si="19"/>
        <v>36</v>
      </c>
    </row>
    <row r="118" spans="1:46">
      <c r="A118" s="136">
        <v>118</v>
      </c>
      <c r="B118" s="136" t="s">
        <v>623</v>
      </c>
      <c r="C118" s="136" t="s">
        <v>124</v>
      </c>
      <c r="D118" s="136" t="s">
        <v>565</v>
      </c>
      <c r="E118" s="117" t="s">
        <v>107</v>
      </c>
      <c r="F118" s="7">
        <f>'план на месяц'!E118</f>
        <v>120.19573325766177</v>
      </c>
      <c r="G118" s="51">
        <f>приоритет!E118</f>
        <v>118.4979490291262</v>
      </c>
      <c r="H118" s="51">
        <f>допродажи!E118</f>
        <v>96.15656991325082</v>
      </c>
      <c r="I118" s="18">
        <f>'средний чек'!E118</f>
        <v>106.31611070114405</v>
      </c>
      <c r="J118" s="71">
        <f>'ср. кол-во позиций в чеке'!E118</f>
        <v>99.536666666666662</v>
      </c>
      <c r="K118" s="33">
        <f>трафик!E118</f>
        <v>110.79143492769745</v>
      </c>
      <c r="L118" s="26">
        <f t="shared" si="12"/>
        <v>651.49446449554694</v>
      </c>
      <c r="M118" s="193">
        <f t="shared" si="16"/>
        <v>19</v>
      </c>
      <c r="N118" s="18">
        <f>'чек-лист'!E118</f>
        <v>93.15</v>
      </c>
      <c r="O118" s="213">
        <f>ТП!C118</f>
        <v>97</v>
      </c>
      <c r="P118" s="71">
        <f>'распорядок дня'!E118</f>
        <v>100</v>
      </c>
      <c r="Q118" s="167">
        <f>'время открытия'!E118</f>
        <v>100</v>
      </c>
      <c r="R118" s="167">
        <f>'время закрытия'!E118</f>
        <v>100</v>
      </c>
      <c r="S118" s="167">
        <f>сан.дни!E118</f>
        <v>100</v>
      </c>
      <c r="T118" s="167">
        <f>фотоотчеты!E118</f>
        <v>100</v>
      </c>
      <c r="U118" s="299">
        <f>инкассация!D118</f>
        <v>100</v>
      </c>
      <c r="V118" s="7">
        <f>'кол-во по штату'!E118</f>
        <v>100</v>
      </c>
      <c r="W118" s="71">
        <f>'кол-во по штату'!F118</f>
        <v>0</v>
      </c>
      <c r="X118" s="167">
        <f>ценники!E118</f>
        <v>100</v>
      </c>
      <c r="Y118" s="167">
        <f>просрок!E118</f>
        <v>66.666666666666657</v>
      </c>
      <c r="Z118" s="301">
        <f>'медицинские книжки'!C118</f>
        <v>100</v>
      </c>
      <c r="AA118" s="77">
        <f>'% выкладки'!C118</f>
        <v>72.727272727272734</v>
      </c>
      <c r="AB118" s="2">
        <f>'товарные и кассовые отчеты'!E118</f>
        <v>100</v>
      </c>
      <c r="AC118" s="300">
        <f>'Z-отчеты'!E118</f>
        <v>100</v>
      </c>
      <c r="AD118" s="71">
        <f>Очередь!F118</f>
        <v>50</v>
      </c>
      <c r="AE118" s="7">
        <f>'Главная касса'!C118</f>
        <v>100</v>
      </c>
      <c r="AF118" s="277">
        <f>'минусовые остатки'!D118</f>
        <v>100</v>
      </c>
      <c r="AG118" s="26">
        <f t="shared" si="13"/>
        <v>1679.5439393939394</v>
      </c>
      <c r="AH118" s="193">
        <f t="shared" si="17"/>
        <v>103</v>
      </c>
      <c r="AI118" s="86">
        <f>ревизии!E118</f>
        <v>98</v>
      </c>
      <c r="AJ118" s="41">
        <f>ревизии!F118</f>
        <v>-529.32000000000005</v>
      </c>
      <c r="AK118" s="285">
        <f>ревизии!H118</f>
        <v>0</v>
      </c>
      <c r="AL118" s="167">
        <f>локалки!E118</f>
        <v>100</v>
      </c>
      <c r="AM118" s="167">
        <f>'подснятия сигареты'!E118</f>
        <v>100</v>
      </c>
      <c r="AN118" s="1">
        <f>IF('предоставление скидок'!C118=0,100,0)</f>
        <v>100</v>
      </c>
      <c r="AO118" s="29">
        <f>IF('предоставление скидок'!D118=0,100,0)</f>
        <v>100</v>
      </c>
      <c r="AP118" s="26">
        <f t="shared" si="14"/>
        <v>498</v>
      </c>
      <c r="AQ118" s="62">
        <f t="shared" si="18"/>
        <v>64</v>
      </c>
      <c r="AR118" s="98">
        <f t="shared" si="15"/>
        <v>2829.0384038894863</v>
      </c>
      <c r="AS118" s="193">
        <f t="shared" si="19"/>
        <v>20</v>
      </c>
    </row>
    <row r="119" spans="1:46">
      <c r="A119" s="136">
        <v>119</v>
      </c>
      <c r="B119" s="136" t="s">
        <v>623</v>
      </c>
      <c r="C119" s="136" t="s">
        <v>124</v>
      </c>
      <c r="D119" s="136" t="s">
        <v>569</v>
      </c>
      <c r="E119" s="117" t="s">
        <v>107</v>
      </c>
      <c r="F119" s="7">
        <f>'план на месяц'!E119</f>
        <v>110.70758673862761</v>
      </c>
      <c r="G119" s="51">
        <f>приоритет!E119</f>
        <v>86.421181818181807</v>
      </c>
      <c r="H119" s="51">
        <f>допродажи!E119</f>
        <v>68.041243767447114</v>
      </c>
      <c r="I119" s="18">
        <f>'средний чек'!E119</f>
        <v>93.472899332939718</v>
      </c>
      <c r="J119" s="71">
        <f>'ср. кол-во позиций в чеке'!E119</f>
        <v>87.553333333333327</v>
      </c>
      <c r="K119" s="33">
        <f>трафик!E119</f>
        <v>115.23953488372092</v>
      </c>
      <c r="L119" s="26">
        <f t="shared" si="12"/>
        <v>561.43577987425056</v>
      </c>
      <c r="M119" s="193">
        <f t="shared" si="16"/>
        <v>65</v>
      </c>
      <c r="N119" s="18">
        <f>'чек-лист'!E119</f>
        <v>99.5</v>
      </c>
      <c r="O119" s="213">
        <f>ТП!C119</f>
        <v>80</v>
      </c>
      <c r="P119" s="71">
        <f>'распорядок дня'!E119</f>
        <v>99.462365591397855</v>
      </c>
      <c r="Q119" s="167">
        <f>'время открытия'!E119</f>
        <v>100</v>
      </c>
      <c r="R119" s="167">
        <f>'время закрытия'!E119</f>
        <v>100</v>
      </c>
      <c r="S119" s="167">
        <f>сан.дни!E119</f>
        <v>100</v>
      </c>
      <c r="T119" s="167">
        <f>фотоотчеты!E119</f>
        <v>100</v>
      </c>
      <c r="U119" s="299">
        <f>инкассация!D119</f>
        <v>100</v>
      </c>
      <c r="V119" s="7">
        <f>'кол-во по штату'!E119</f>
        <v>100</v>
      </c>
      <c r="W119" s="71">
        <f>'кол-во по штату'!F119</f>
        <v>0</v>
      </c>
      <c r="X119" s="167">
        <f>ценники!E119</f>
        <v>100</v>
      </c>
      <c r="Y119" s="167">
        <f>просрок!E119</f>
        <v>100</v>
      </c>
      <c r="Z119" s="301">
        <f>'медицинские книжки'!C119</f>
        <v>100</v>
      </c>
      <c r="AA119" s="77">
        <f>'% выкладки'!C119</f>
        <v>72.727272727272734</v>
      </c>
      <c r="AB119" s="2">
        <f>'товарные и кассовые отчеты'!E119</f>
        <v>100</v>
      </c>
      <c r="AC119" s="300">
        <f>'Z-отчеты'!E119</f>
        <v>96.774193548387103</v>
      </c>
      <c r="AD119" s="71">
        <f>Очередь!F119</f>
        <v>100</v>
      </c>
      <c r="AE119" s="7">
        <f>'Главная касса'!C119</f>
        <v>100</v>
      </c>
      <c r="AF119" s="277">
        <f>'минусовые остатки'!D119</f>
        <v>50</v>
      </c>
      <c r="AG119" s="26">
        <f t="shared" si="13"/>
        <v>1698.4638318670577</v>
      </c>
      <c r="AH119" s="193">
        <f t="shared" si="17"/>
        <v>73</v>
      </c>
      <c r="AI119" s="86">
        <f>ревизии!E119</f>
        <v>100</v>
      </c>
      <c r="AJ119" s="41">
        <f>ревизии!F119</f>
        <v>-23.06</v>
      </c>
      <c r="AK119" s="285">
        <f>ревизии!H119</f>
        <v>0</v>
      </c>
      <c r="AL119" s="167">
        <f>локалки!E119</f>
        <v>100</v>
      </c>
      <c r="AM119" s="167">
        <f>'подснятия сигареты'!E119</f>
        <v>100</v>
      </c>
      <c r="AN119" s="1">
        <f>IF('предоставление скидок'!C119=0,100,0)</f>
        <v>100</v>
      </c>
      <c r="AO119" s="29">
        <f>IF('предоставление скидок'!D119=0,100,0)</f>
        <v>100</v>
      </c>
      <c r="AP119" s="26">
        <f t="shared" si="14"/>
        <v>500</v>
      </c>
      <c r="AQ119" s="62">
        <f t="shared" si="18"/>
        <v>52</v>
      </c>
      <c r="AR119" s="98">
        <f t="shared" si="15"/>
        <v>2759.899611741308</v>
      </c>
      <c r="AS119" s="193">
        <f t="shared" si="19"/>
        <v>53</v>
      </c>
    </row>
    <row r="120" spans="1:46">
      <c r="A120" s="136">
        <v>120</v>
      </c>
      <c r="B120" s="136" t="s">
        <v>622</v>
      </c>
      <c r="C120" s="136" t="s">
        <v>112</v>
      </c>
      <c r="D120" s="136" t="s">
        <v>573</v>
      </c>
      <c r="E120" s="117" t="s">
        <v>506</v>
      </c>
      <c r="F120" s="7">
        <f>'план на месяц'!E120</f>
        <v>118.73243390357698</v>
      </c>
      <c r="G120" s="51">
        <f>приоритет!E120</f>
        <v>134.29896969696969</v>
      </c>
      <c r="H120" s="51">
        <f>допродажи!E120</f>
        <v>49.397392047883713</v>
      </c>
      <c r="I120" s="18">
        <f>'средний чек'!E120</f>
        <v>95.846689147454214</v>
      </c>
      <c r="J120" s="71">
        <f>'ср. кол-во позиций в чеке'!E120</f>
        <v>65.726666666666659</v>
      </c>
      <c r="K120" s="33">
        <f>трафик!E120</f>
        <v>120.77816527672478</v>
      </c>
      <c r="L120" s="26">
        <f t="shared" si="12"/>
        <v>584.78031673927603</v>
      </c>
      <c r="M120" s="193">
        <f t="shared" si="16"/>
        <v>41</v>
      </c>
      <c r="N120" s="18">
        <f>'чек-лист'!E120</f>
        <v>97.35</v>
      </c>
      <c r="O120" s="213">
        <f>ТП!C120</f>
        <v>56</v>
      </c>
      <c r="P120" s="71">
        <f>'распорядок дня'!E120</f>
        <v>98.275862068965523</v>
      </c>
      <c r="Q120" s="167">
        <f>'время открытия'!E120</f>
        <v>100</v>
      </c>
      <c r="R120" s="167">
        <f>'время закрытия'!E120</f>
        <v>100</v>
      </c>
      <c r="S120" s="167">
        <f>сан.дни!E120</f>
        <v>100</v>
      </c>
      <c r="T120" s="167">
        <f>фотоотчеты!E120</f>
        <v>93.103448275862064</v>
      </c>
      <c r="U120" s="299">
        <f>инкассация!D120</f>
        <v>100</v>
      </c>
      <c r="V120" s="7">
        <f>'кол-во по штату'!E120</f>
        <v>100</v>
      </c>
      <c r="W120" s="71">
        <f>'кол-во по штату'!F120</f>
        <v>0</v>
      </c>
      <c r="X120" s="167">
        <f>ценники!E120</f>
        <v>100</v>
      </c>
      <c r="Y120" s="167">
        <f>просрок!E120</f>
        <v>100</v>
      </c>
      <c r="Z120" s="301">
        <f>'медицинские книжки'!C120</f>
        <v>100</v>
      </c>
      <c r="AA120" s="77">
        <f>'% выкладки'!C120</f>
        <v>100</v>
      </c>
      <c r="AB120" s="2">
        <f>'товарные и кассовые отчеты'!E120</f>
        <v>80</v>
      </c>
      <c r="AC120" s="300">
        <f>'Z-отчеты'!E120</f>
        <v>96.551724137931032</v>
      </c>
      <c r="AD120" s="71">
        <f>Очередь!F120</f>
        <v>100</v>
      </c>
      <c r="AE120" s="7">
        <f>'Главная касса'!C120</f>
        <v>100</v>
      </c>
      <c r="AF120" s="277">
        <f>'минусовые остатки'!D120</f>
        <v>100</v>
      </c>
      <c r="AG120" s="26">
        <f t="shared" si="13"/>
        <v>1721.2810344827585</v>
      </c>
      <c r="AH120" s="193">
        <f t="shared" si="17"/>
        <v>53</v>
      </c>
      <c r="AI120" s="86">
        <f>ревизии!E120</f>
        <v>0</v>
      </c>
      <c r="AJ120" s="41">
        <f>ревизии!F120</f>
        <v>-190518.75</v>
      </c>
      <c r="AK120" s="285">
        <f>ревизии!H120</f>
        <v>0</v>
      </c>
      <c r="AL120" s="167">
        <f>локалки!E120</f>
        <v>91.397849462365599</v>
      </c>
      <c r="AM120" s="167">
        <f>'подснятия сигареты'!E120</f>
        <v>45.454545454545453</v>
      </c>
      <c r="AN120" s="1">
        <f>IF('предоставление скидок'!C120=0,100,0)</f>
        <v>100</v>
      </c>
      <c r="AO120" s="29">
        <f>IF('предоставление скидок'!D120=0,100,0)</f>
        <v>100</v>
      </c>
      <c r="AP120" s="26">
        <f t="shared" si="14"/>
        <v>336.85239491691107</v>
      </c>
      <c r="AQ120" s="61">
        <f t="shared" si="18"/>
        <v>188</v>
      </c>
      <c r="AR120" s="98">
        <f t="shared" si="15"/>
        <v>2642.9137461389455</v>
      </c>
      <c r="AS120" s="62">
        <f t="shared" si="19"/>
        <v>127</v>
      </c>
    </row>
    <row r="121" spans="1:46">
      <c r="A121" s="136">
        <v>121</v>
      </c>
      <c r="B121" s="136" t="s">
        <v>623</v>
      </c>
      <c r="C121" s="136" t="s">
        <v>471</v>
      </c>
      <c r="D121" s="136" t="s">
        <v>574</v>
      </c>
      <c r="E121" s="117" t="s">
        <v>684</v>
      </c>
      <c r="F121" s="7">
        <f>'план на месяц'!E121</f>
        <v>100.38267978042086</v>
      </c>
      <c r="G121" s="51">
        <f>приоритет!E121</f>
        <v>159.86390476190476</v>
      </c>
      <c r="H121" s="51">
        <f>допродажи!E121</f>
        <v>151.18683305592404</v>
      </c>
      <c r="I121" s="18">
        <f>'средний чек'!E121</f>
        <v>85.827565382753008</v>
      </c>
      <c r="J121" s="71">
        <f>'ср. кол-во позиций в чеке'!E121</f>
        <v>95.606666666666655</v>
      </c>
      <c r="K121" s="33">
        <f>трафик!E121</f>
        <v>113.22914083259521</v>
      </c>
      <c r="L121" s="26">
        <f t="shared" si="12"/>
        <v>706.09679048026453</v>
      </c>
      <c r="M121" s="193">
        <f t="shared" si="16"/>
        <v>14</v>
      </c>
      <c r="N121" s="18">
        <f>'чек-лист'!E121</f>
        <v>95.15</v>
      </c>
      <c r="O121" s="213">
        <f>ТП!C121</f>
        <v>0</v>
      </c>
      <c r="P121" s="71">
        <f>'распорядок дня'!E121</f>
        <v>98.924731182795682</v>
      </c>
      <c r="Q121" s="167">
        <f>'время открытия'!E121</f>
        <v>100</v>
      </c>
      <c r="R121" s="167">
        <f>'время закрытия'!E121</f>
        <v>100</v>
      </c>
      <c r="S121" s="167">
        <f>сан.дни!E121</f>
        <v>100</v>
      </c>
      <c r="T121" s="167">
        <f>фотоотчеты!E121</f>
        <v>100</v>
      </c>
      <c r="U121" s="299">
        <f>инкассация!D121</f>
        <v>93.548387096774192</v>
      </c>
      <c r="V121" s="7">
        <f>'кол-во по штату'!E121</f>
        <v>100</v>
      </c>
      <c r="W121" s="71">
        <f>'кол-во по штату'!F121</f>
        <v>0</v>
      </c>
      <c r="X121" s="167">
        <f>ценники!E121</f>
        <v>100</v>
      </c>
      <c r="Y121" s="167">
        <f>просрок!E121</f>
        <v>100</v>
      </c>
      <c r="Z121" s="301">
        <f>'медицинские книжки'!C121</f>
        <v>100</v>
      </c>
      <c r="AA121" s="77">
        <f>'% выкладки'!C121</f>
        <v>98.4</v>
      </c>
      <c r="AB121" s="2">
        <f>'товарные и кассовые отчеты'!E121</f>
        <v>90</v>
      </c>
      <c r="AC121" s="300">
        <f>'Z-отчеты'!E121</f>
        <v>100</v>
      </c>
      <c r="AD121" s="71">
        <f>Очередь!F121</f>
        <v>100</v>
      </c>
      <c r="AE121" s="7">
        <f>'Главная касса'!C121</f>
        <v>100</v>
      </c>
      <c r="AF121" s="277">
        <f>'минусовые остатки'!D121</f>
        <v>100</v>
      </c>
      <c r="AG121" s="26">
        <f t="shared" si="13"/>
        <v>1676.0231182795696</v>
      </c>
      <c r="AH121" s="193">
        <f t="shared" si="17"/>
        <v>106</v>
      </c>
      <c r="AI121" s="86">
        <f>ревизии!E121</f>
        <v>97</v>
      </c>
      <c r="AJ121" s="41">
        <f>ревизии!F121</f>
        <v>-542.44000000000005</v>
      </c>
      <c r="AK121" s="285">
        <f>ревизии!H121</f>
        <v>0</v>
      </c>
      <c r="AL121" s="167">
        <f>локалки!E121</f>
        <v>100</v>
      </c>
      <c r="AM121" s="167">
        <f>'подснятия сигареты'!E121</f>
        <v>100</v>
      </c>
      <c r="AN121" s="1">
        <f>IF('предоставление скидок'!C121=0,100,0)</f>
        <v>0</v>
      </c>
      <c r="AO121" s="29">
        <f>IF('предоставление скидок'!D121=0,100,0)</f>
        <v>100</v>
      </c>
      <c r="AP121" s="26">
        <f t="shared" si="14"/>
        <v>397</v>
      </c>
      <c r="AQ121" s="61">
        <f t="shared" si="18"/>
        <v>153</v>
      </c>
      <c r="AR121" s="98">
        <f t="shared" si="15"/>
        <v>2779.1199087598343</v>
      </c>
      <c r="AS121" s="193">
        <f t="shared" si="19"/>
        <v>43</v>
      </c>
    </row>
    <row r="122" spans="1:46">
      <c r="A122" s="136">
        <v>122</v>
      </c>
      <c r="B122" s="136" t="s">
        <v>623</v>
      </c>
      <c r="C122" s="136" t="s">
        <v>524</v>
      </c>
      <c r="D122" s="136" t="s">
        <v>575</v>
      </c>
      <c r="E122" s="117" t="s">
        <v>578</v>
      </c>
      <c r="F122" s="7">
        <f>'план на месяц'!E122</f>
        <v>109.61858379501388</v>
      </c>
      <c r="G122" s="51">
        <f>приоритет!E122</f>
        <v>80.771084337349393</v>
      </c>
      <c r="H122" s="51">
        <f>допродажи!E122</f>
        <v>79.755010409475588</v>
      </c>
      <c r="I122" s="18">
        <f>'средний чек'!E122</f>
        <v>95.542881028046139</v>
      </c>
      <c r="J122" s="71">
        <f>'ср. кол-во позиций в чеке'!E122</f>
        <v>93.33</v>
      </c>
      <c r="K122" s="33">
        <f>трафик!E122</f>
        <v>112.39721845318861</v>
      </c>
      <c r="L122" s="26">
        <f t="shared" si="12"/>
        <v>571.41477802307361</v>
      </c>
      <c r="M122" s="193">
        <f t="shared" si="16"/>
        <v>52</v>
      </c>
      <c r="N122" s="18">
        <f>'чек-лист'!E122</f>
        <v>99.5</v>
      </c>
      <c r="O122" s="213">
        <f>ТП!C122</f>
        <v>0</v>
      </c>
      <c r="P122" s="71">
        <f>'распорядок дня'!E122</f>
        <v>98.765432098765444</v>
      </c>
      <c r="Q122" s="167">
        <f>'время открытия'!E122</f>
        <v>100</v>
      </c>
      <c r="R122" s="167">
        <f>'время закрытия'!E122</f>
        <v>100</v>
      </c>
      <c r="S122" s="167">
        <f>сан.дни!E122</f>
        <v>100</v>
      </c>
      <c r="T122" s="167">
        <f>фотоотчеты!E122</f>
        <v>100</v>
      </c>
      <c r="U122" s="299">
        <f>инкассация!D122</f>
        <v>96.296296296296291</v>
      </c>
      <c r="V122" s="7">
        <f>'кол-во по штату'!E122</f>
        <v>100</v>
      </c>
      <c r="W122" s="71">
        <f>'кол-во по штату'!F122</f>
        <v>0</v>
      </c>
      <c r="X122" s="167">
        <f>ценники!E122</f>
        <v>100</v>
      </c>
      <c r="Y122" s="167">
        <f>просрок!E122</f>
        <v>100</v>
      </c>
      <c r="Z122" s="301">
        <f>'медицинские книжки'!C122</f>
        <v>100</v>
      </c>
      <c r="AA122" s="77">
        <f>'% выкладки'!C122</f>
        <v>100</v>
      </c>
      <c r="AB122" s="2">
        <f>'товарные и кассовые отчеты'!E122</f>
        <v>100</v>
      </c>
      <c r="AC122" s="300">
        <f>'Z-отчеты'!E122</f>
        <v>96.296296296296291</v>
      </c>
      <c r="AD122" s="71">
        <f>Очередь!F122</f>
        <v>100</v>
      </c>
      <c r="AE122" s="7">
        <f>'Главная касса'!C122</f>
        <v>100</v>
      </c>
      <c r="AF122" s="277">
        <f>'минусовые остатки'!D122</f>
        <v>100</v>
      </c>
      <c r="AG122" s="26">
        <f t="shared" si="13"/>
        <v>1690.858024691358</v>
      </c>
      <c r="AH122" s="193">
        <f t="shared" si="17"/>
        <v>87</v>
      </c>
      <c r="AI122" s="86">
        <f>ревизии!E122</f>
        <v>95</v>
      </c>
      <c r="AJ122" s="41">
        <f>ревизии!F122</f>
        <v>-1231.3399999999999</v>
      </c>
      <c r="AK122" s="285">
        <f>ревизии!H122</f>
        <v>0</v>
      </c>
      <c r="AL122" s="167">
        <f>локалки!E122</f>
        <v>100</v>
      </c>
      <c r="AM122" s="167">
        <f>'подснятия сигареты'!E122</f>
        <v>100</v>
      </c>
      <c r="AN122" s="1">
        <f>IF('предоставление скидок'!C122=0,100,0)</f>
        <v>100</v>
      </c>
      <c r="AO122" s="29">
        <f>IF('предоставление скидок'!D122=0,100,0)</f>
        <v>100</v>
      </c>
      <c r="AP122" s="26">
        <f t="shared" si="14"/>
        <v>495</v>
      </c>
      <c r="AQ122" s="62">
        <f t="shared" si="18"/>
        <v>69</v>
      </c>
      <c r="AR122" s="98">
        <f t="shared" si="15"/>
        <v>2757.2728027144317</v>
      </c>
      <c r="AS122" s="193">
        <f t="shared" si="19"/>
        <v>57</v>
      </c>
    </row>
    <row r="123" spans="1:46">
      <c r="A123" s="136">
        <v>123</v>
      </c>
      <c r="B123" s="136" t="s">
        <v>622</v>
      </c>
      <c r="C123" s="136" t="s">
        <v>112</v>
      </c>
      <c r="D123" s="136" t="s">
        <v>576</v>
      </c>
      <c r="E123" s="117" t="s">
        <v>506</v>
      </c>
      <c r="F123" s="7">
        <f>'план на месяц'!E123</f>
        <v>101.37920158102767</v>
      </c>
      <c r="G123" s="51">
        <f>приоритет!E123</f>
        <v>69.306887608069161</v>
      </c>
      <c r="H123" s="51">
        <f>допродажи!E123</f>
        <v>48.538695579261521</v>
      </c>
      <c r="I123" s="18">
        <f>'средний чек'!E123</f>
        <v>95.883004184385427</v>
      </c>
      <c r="J123" s="71">
        <f>'ср. кол-во позиций в чеке'!E123</f>
        <v>79.36333333333333</v>
      </c>
      <c r="K123" s="33">
        <f>трафик!E123</f>
        <v>104.13157439446368</v>
      </c>
      <c r="L123" s="26">
        <f t="shared" si="12"/>
        <v>498.60269668054082</v>
      </c>
      <c r="M123" s="62">
        <f t="shared" si="16"/>
        <v>149</v>
      </c>
      <c r="N123" s="18">
        <f>'чек-лист'!E123</f>
        <v>97</v>
      </c>
      <c r="O123" s="213">
        <f>ТП!C123</f>
        <v>62</v>
      </c>
      <c r="P123" s="71">
        <f>'распорядок дня'!E123</f>
        <v>100</v>
      </c>
      <c r="Q123" s="167">
        <f>'время открытия'!E123</f>
        <v>100</v>
      </c>
      <c r="R123" s="167">
        <f>'время закрытия'!E123</f>
        <v>100</v>
      </c>
      <c r="S123" s="167">
        <f>сан.дни!E123</f>
        <v>100</v>
      </c>
      <c r="T123" s="167">
        <f>фотоотчеты!E123</f>
        <v>100</v>
      </c>
      <c r="U123" s="299">
        <f>инкассация!D123</f>
        <v>100</v>
      </c>
      <c r="V123" s="7">
        <f>'кол-во по штату'!E123</f>
        <v>80</v>
      </c>
      <c r="W123" s="71">
        <f>'кол-во по штату'!F123</f>
        <v>-1</v>
      </c>
      <c r="X123" s="167">
        <f>ценники!E123</f>
        <v>100</v>
      </c>
      <c r="Y123" s="167">
        <f>просрок!E123</f>
        <v>100</v>
      </c>
      <c r="Z123" s="301">
        <f>'медицинские книжки'!C123</f>
        <v>100</v>
      </c>
      <c r="AA123" s="77">
        <f>'% выкладки'!C123</f>
        <v>100</v>
      </c>
      <c r="AB123" s="2">
        <f>'товарные и кассовые отчеты'!E123</f>
        <v>90</v>
      </c>
      <c r="AC123" s="300">
        <f>'Z-отчеты'!E123</f>
        <v>100</v>
      </c>
      <c r="AD123" s="71">
        <f>Очередь!F123</f>
        <v>100</v>
      </c>
      <c r="AE123" s="7">
        <f>'Главная касса'!C123</f>
        <v>100</v>
      </c>
      <c r="AF123" s="277">
        <f>'минусовые остатки'!D123</f>
        <v>100</v>
      </c>
      <c r="AG123" s="26">
        <f t="shared" si="13"/>
        <v>1729</v>
      </c>
      <c r="AH123" s="193">
        <f t="shared" si="17"/>
        <v>42</v>
      </c>
      <c r="AI123" s="86">
        <f>ревизии!E123</f>
        <v>64</v>
      </c>
      <c r="AJ123" s="41">
        <f>ревизии!F123</f>
        <v>-13962.88</v>
      </c>
      <c r="AK123" s="285">
        <f>ревизии!H123</f>
        <v>50</v>
      </c>
      <c r="AL123" s="167">
        <f>локалки!E123</f>
        <v>100</v>
      </c>
      <c r="AM123" s="167">
        <f>'подснятия сигареты'!E123</f>
        <v>100</v>
      </c>
      <c r="AN123" s="1">
        <f>IF('предоставление скидок'!C123=0,100,0)</f>
        <v>100</v>
      </c>
      <c r="AO123" s="29">
        <f>IF('предоставление скидок'!D123=0,100,0)</f>
        <v>100</v>
      </c>
      <c r="AP123" s="26">
        <f t="shared" si="14"/>
        <v>514</v>
      </c>
      <c r="AQ123" s="62">
        <f t="shared" si="18"/>
        <v>47</v>
      </c>
      <c r="AR123" s="98">
        <f t="shared" si="15"/>
        <v>2741.6026966805407</v>
      </c>
      <c r="AS123" s="193">
        <f t="shared" si="19"/>
        <v>69</v>
      </c>
    </row>
    <row r="124" spans="1:46">
      <c r="A124" s="136">
        <v>124</v>
      </c>
      <c r="B124" s="136" t="s">
        <v>622</v>
      </c>
      <c r="C124" s="136" t="s">
        <v>112</v>
      </c>
      <c r="D124" s="136" t="s">
        <v>583</v>
      </c>
      <c r="E124" s="117" t="s">
        <v>682</v>
      </c>
      <c r="F124" s="7">
        <f>'план на месяц'!E124</f>
        <v>107.23699216914643</v>
      </c>
      <c r="G124" s="51">
        <f>приоритет!E124</f>
        <v>100.36444186046513</v>
      </c>
      <c r="H124" s="51">
        <f>допродажи!E124</f>
        <v>62.526547834954592</v>
      </c>
      <c r="I124" s="18">
        <f>'средний чек'!E124</f>
        <v>88.67898707454799</v>
      </c>
      <c r="J124" s="71">
        <f>'ср. кол-во позиций в чеке'!E124</f>
        <v>85.116666666666674</v>
      </c>
      <c r="K124" s="33">
        <f>трафик!E124</f>
        <v>117.61157654226962</v>
      </c>
      <c r="L124" s="26">
        <f t="shared" si="12"/>
        <v>561.53521214805039</v>
      </c>
      <c r="M124" s="193">
        <f t="shared" si="16"/>
        <v>64</v>
      </c>
      <c r="N124" s="18">
        <f>'чек-лист'!E124</f>
        <v>95</v>
      </c>
      <c r="O124" s="213">
        <f>ТП!C124</f>
        <v>64</v>
      </c>
      <c r="P124" s="71">
        <f>'распорядок дня'!E124</f>
        <v>98.924731182795682</v>
      </c>
      <c r="Q124" s="167">
        <f>'время открытия'!E124</f>
        <v>93.548387096774192</v>
      </c>
      <c r="R124" s="167">
        <f>'время закрытия'!E124</f>
        <v>100</v>
      </c>
      <c r="S124" s="167">
        <f>сан.дни!E124</f>
        <v>100</v>
      </c>
      <c r="T124" s="167">
        <f>фотоотчеты!E124</f>
        <v>100</v>
      </c>
      <c r="U124" s="299">
        <f>инкассация!D124</f>
        <v>100</v>
      </c>
      <c r="V124" s="7">
        <f>'кол-во по штату'!E124</f>
        <v>100</v>
      </c>
      <c r="W124" s="71">
        <f>'кол-во по штату'!F124</f>
        <v>0</v>
      </c>
      <c r="X124" s="167">
        <f>ценники!E124</f>
        <v>100</v>
      </c>
      <c r="Y124" s="167">
        <f>просрок!E124</f>
        <v>33.333333333333329</v>
      </c>
      <c r="Z124" s="301">
        <f>'медицинские книжки'!C124</f>
        <v>100</v>
      </c>
      <c r="AA124" s="77">
        <f>'% выкладки'!C124</f>
        <v>100</v>
      </c>
      <c r="AB124" s="2">
        <f>'товарные и кассовые отчеты'!E124</f>
        <v>100</v>
      </c>
      <c r="AC124" s="300">
        <f>'Z-отчеты'!E124</f>
        <v>100</v>
      </c>
      <c r="AD124" s="71">
        <f>Очередь!F124</f>
        <v>100</v>
      </c>
      <c r="AE124" s="7">
        <f>'Главная касса'!C124</f>
        <v>100</v>
      </c>
      <c r="AF124" s="277">
        <f>'минусовые остатки'!D124</f>
        <v>100</v>
      </c>
      <c r="AG124" s="26">
        <f t="shared" si="13"/>
        <v>1684.8064516129032</v>
      </c>
      <c r="AH124" s="193">
        <f t="shared" si="17"/>
        <v>94</v>
      </c>
      <c r="AI124" s="86">
        <f>ревизии!E124</f>
        <v>0</v>
      </c>
      <c r="AJ124" s="41">
        <f>ревизии!F124</f>
        <v>-42972.12</v>
      </c>
      <c r="AK124" s="285">
        <f>ревизии!H124</f>
        <v>50</v>
      </c>
      <c r="AL124" s="167">
        <f>локалки!E124</f>
        <v>100</v>
      </c>
      <c r="AM124" s="167">
        <f>'подснятия сигареты'!E124</f>
        <v>100</v>
      </c>
      <c r="AN124" s="1">
        <f>IF('предоставление скидок'!C124=0,100,0)</f>
        <v>100</v>
      </c>
      <c r="AO124" s="29">
        <f>IF('предоставление скидок'!D124=0,100,0)</f>
        <v>0</v>
      </c>
      <c r="AP124" s="26">
        <f t="shared" si="14"/>
        <v>350</v>
      </c>
      <c r="AQ124" s="61">
        <f t="shared" si="18"/>
        <v>178</v>
      </c>
      <c r="AR124" s="98">
        <f t="shared" si="15"/>
        <v>2596.3416637609535</v>
      </c>
      <c r="AS124" s="62">
        <f t="shared" si="19"/>
        <v>143</v>
      </c>
    </row>
    <row r="125" spans="1:46">
      <c r="A125" s="136">
        <v>125</v>
      </c>
      <c r="B125" s="136" t="s">
        <v>621</v>
      </c>
      <c r="C125" s="136" t="s">
        <v>584</v>
      </c>
      <c r="D125" s="136" t="s">
        <v>585</v>
      </c>
      <c r="E125" s="117" t="s">
        <v>617</v>
      </c>
      <c r="F125" s="7">
        <f>'план на месяц'!E125</f>
        <v>115.00841836734695</v>
      </c>
      <c r="G125" s="51">
        <f>приоритет!E125</f>
        <v>71.045563506261175</v>
      </c>
      <c r="H125" s="51">
        <f>допродажи!E125</f>
        <v>51.225544281054624</v>
      </c>
      <c r="I125" s="18">
        <f>'средний чек'!E125</f>
        <v>101.19094914561857</v>
      </c>
      <c r="J125" s="71">
        <f>'ср. кол-во позиций в чеке'!E125</f>
        <v>83.183333333333337</v>
      </c>
      <c r="K125" s="33">
        <f>трафик!E125</f>
        <v>111.10399002493764</v>
      </c>
      <c r="L125" s="26">
        <f t="shared" si="12"/>
        <v>532.75779865855225</v>
      </c>
      <c r="M125" s="62">
        <f t="shared" si="16"/>
        <v>103</v>
      </c>
      <c r="N125" s="18">
        <f>'чек-лист'!E125</f>
        <v>91.75</v>
      </c>
      <c r="O125" s="213">
        <f>ТП!C125</f>
        <v>69.666666666666671</v>
      </c>
      <c r="P125" s="71">
        <f>'распорядок дня'!E125</f>
        <v>99.462365591397855</v>
      </c>
      <c r="Q125" s="167">
        <f>'время открытия'!E125</f>
        <v>100</v>
      </c>
      <c r="R125" s="167">
        <f>'время закрытия'!E125</f>
        <v>100</v>
      </c>
      <c r="S125" s="167">
        <f>сан.дни!E125</f>
        <v>100</v>
      </c>
      <c r="T125" s="167">
        <f>фотоотчеты!E125</f>
        <v>96.774193548387103</v>
      </c>
      <c r="U125" s="299">
        <f>инкассация!D125</f>
        <v>100</v>
      </c>
      <c r="V125" s="7">
        <f>'кол-во по штату'!E125</f>
        <v>100</v>
      </c>
      <c r="W125" s="71">
        <f>'кол-во по штату'!F125</f>
        <v>0</v>
      </c>
      <c r="X125" s="167">
        <f>ценники!E125</f>
        <v>100</v>
      </c>
      <c r="Y125" s="167">
        <f>просрок!E125</f>
        <v>100</v>
      </c>
      <c r="Z125" s="301">
        <f>'медицинские книжки'!C125</f>
        <v>100</v>
      </c>
      <c r="AA125" s="77">
        <f>'% выкладки'!C125</f>
        <v>100</v>
      </c>
      <c r="AB125" s="2">
        <f>'товарные и кассовые отчеты'!E125</f>
        <v>100</v>
      </c>
      <c r="AC125" s="300">
        <f>'Z-отчеты'!E125</f>
        <v>100</v>
      </c>
      <c r="AD125" s="71">
        <f>Очередь!F125</f>
        <v>100</v>
      </c>
      <c r="AE125" s="7">
        <f>'Главная касса'!C125</f>
        <v>100</v>
      </c>
      <c r="AF125" s="277">
        <f>'минусовые остатки'!D125</f>
        <v>100</v>
      </c>
      <c r="AG125" s="26">
        <f t="shared" si="13"/>
        <v>1757.6532258064517</v>
      </c>
      <c r="AH125" s="193">
        <f t="shared" si="17"/>
        <v>11</v>
      </c>
      <c r="AI125" s="86">
        <f>ревизии!E125</f>
        <v>90</v>
      </c>
      <c r="AJ125" s="41">
        <f>ревизии!F125</f>
        <v>-2256.6799999999998</v>
      </c>
      <c r="AK125" s="285">
        <f>ревизии!H125</f>
        <v>0</v>
      </c>
      <c r="AL125" s="167">
        <f>локалки!E125</f>
        <v>100</v>
      </c>
      <c r="AM125" s="167">
        <f>'подснятия сигареты'!E125</f>
        <v>100</v>
      </c>
      <c r="AN125" s="1">
        <f>IF('предоставление скидок'!C125=0,100,0)</f>
        <v>100</v>
      </c>
      <c r="AO125" s="29">
        <f>IF('предоставление скидок'!D125=0,100,0)</f>
        <v>100</v>
      </c>
      <c r="AP125" s="26">
        <f t="shared" si="14"/>
        <v>490</v>
      </c>
      <c r="AQ125" s="62">
        <f t="shared" si="18"/>
        <v>83</v>
      </c>
      <c r="AR125" s="98">
        <f t="shared" si="15"/>
        <v>2780.4110244650037</v>
      </c>
      <c r="AS125" s="193">
        <f t="shared" si="19"/>
        <v>42</v>
      </c>
    </row>
    <row r="126" spans="1:46">
      <c r="A126" s="136">
        <v>126</v>
      </c>
      <c r="B126" s="136" t="s">
        <v>623</v>
      </c>
      <c r="C126" s="136" t="s">
        <v>524</v>
      </c>
      <c r="D126" s="136" t="s">
        <v>577</v>
      </c>
      <c r="E126" s="117" t="s">
        <v>578</v>
      </c>
      <c r="F126" s="7">
        <f>'план на месяц'!E126</f>
        <v>104.40846368715084</v>
      </c>
      <c r="G126" s="51">
        <f>приоритет!E126</f>
        <v>151.24397212543553</v>
      </c>
      <c r="H126" s="51">
        <f>допродажи!E126</f>
        <v>79.697338294218667</v>
      </c>
      <c r="I126" s="18">
        <f>'средний чек'!E126</f>
        <v>99.995264847512061</v>
      </c>
      <c r="J126" s="71">
        <f>'ср. кол-во позиций в чеке'!E126</f>
        <v>85.48</v>
      </c>
      <c r="K126" s="33">
        <f>трафик!E126</f>
        <v>101.02702702702703</v>
      </c>
      <c r="L126" s="26">
        <f t="shared" si="12"/>
        <v>621.85206598134414</v>
      </c>
      <c r="M126" s="193">
        <f t="shared" si="16"/>
        <v>26</v>
      </c>
      <c r="N126" s="18">
        <f>'чек-лист'!E126</f>
        <v>98.4</v>
      </c>
      <c r="O126" s="213">
        <f>ТП!C126</f>
        <v>0</v>
      </c>
      <c r="P126" s="71">
        <f>'распорядок дня'!E126</f>
        <v>100</v>
      </c>
      <c r="Q126" s="167">
        <f>'время открытия'!E126</f>
        <v>100</v>
      </c>
      <c r="R126" s="167">
        <f>'время закрытия'!E126</f>
        <v>100</v>
      </c>
      <c r="S126" s="167">
        <f>сан.дни!E126</f>
        <v>100</v>
      </c>
      <c r="T126" s="167">
        <f>фотоотчеты!E126</f>
        <v>100</v>
      </c>
      <c r="U126" s="299">
        <f>инкассация!D126</f>
        <v>100</v>
      </c>
      <c r="V126" s="7">
        <f>'кол-во по штату'!E126</f>
        <v>100</v>
      </c>
      <c r="W126" s="71">
        <f>'кол-во по штату'!F126</f>
        <v>0</v>
      </c>
      <c r="X126" s="167">
        <f>ценники!E126</f>
        <v>100</v>
      </c>
      <c r="Y126" s="167">
        <f>просрок!E126</f>
        <v>100</v>
      </c>
      <c r="Z126" s="301">
        <f>'медицинские книжки'!C126</f>
        <v>100</v>
      </c>
      <c r="AA126" s="77">
        <f>'% выкладки'!C126</f>
        <v>100</v>
      </c>
      <c r="AB126" s="2">
        <f>'товарные и кассовые отчеты'!E126</f>
        <v>90</v>
      </c>
      <c r="AC126" s="300">
        <f>'Z-отчеты'!E126</f>
        <v>100</v>
      </c>
      <c r="AD126" s="71">
        <f>Очередь!F126</f>
        <v>100</v>
      </c>
      <c r="AE126" s="7">
        <f>'Главная касса'!C126</f>
        <v>100</v>
      </c>
      <c r="AF126" s="277">
        <f>'минусовые остатки'!D126</f>
        <v>100</v>
      </c>
      <c r="AG126" s="26">
        <f t="shared" si="13"/>
        <v>1688.4</v>
      </c>
      <c r="AH126" s="193">
        <f t="shared" si="17"/>
        <v>88</v>
      </c>
      <c r="AI126" s="86">
        <f>ревизии!E126</f>
        <v>51</v>
      </c>
      <c r="AJ126" s="41">
        <f>ревизии!F126</f>
        <v>-7168.53</v>
      </c>
      <c r="AK126" s="285">
        <f>ревизии!H126</f>
        <v>50</v>
      </c>
      <c r="AL126" s="167">
        <f>локалки!E126</f>
        <v>100</v>
      </c>
      <c r="AM126" s="167">
        <f>'подснятия сигареты'!E126</f>
        <v>100</v>
      </c>
      <c r="AN126" s="1">
        <f>IF('предоставление скидок'!C126=0,100,0)</f>
        <v>0</v>
      </c>
      <c r="AO126" s="29">
        <f>IF('предоставление скидок'!D126=0,100,0)</f>
        <v>100</v>
      </c>
      <c r="AP126" s="26">
        <f t="shared" si="14"/>
        <v>401</v>
      </c>
      <c r="AQ126" s="61">
        <f t="shared" si="18"/>
        <v>136</v>
      </c>
      <c r="AR126" s="98">
        <f t="shared" si="15"/>
        <v>2711.2520659813445</v>
      </c>
      <c r="AS126" s="193">
        <f t="shared" si="19"/>
        <v>86</v>
      </c>
    </row>
    <row r="127" spans="1:46">
      <c r="A127" s="136">
        <v>127</v>
      </c>
      <c r="B127" s="136" t="s">
        <v>622</v>
      </c>
      <c r="C127" s="136" t="s">
        <v>112</v>
      </c>
      <c r="D127" s="136" t="s">
        <v>586</v>
      </c>
      <c r="E127" s="117" t="s">
        <v>682</v>
      </c>
      <c r="F127" s="7">
        <f>'план на месяц'!E127</f>
        <v>85.3713742211838</v>
      </c>
      <c r="G127" s="51">
        <f>приоритет!E127</f>
        <v>75.670646900269531</v>
      </c>
      <c r="H127" s="51">
        <f>допродажи!E127</f>
        <v>99.217189905847164</v>
      </c>
      <c r="I127" s="18">
        <f>'средний чек'!E127</f>
        <v>96.383657479092975</v>
      </c>
      <c r="J127" s="71">
        <f>'ср. кол-во позиций в чеке'!E127</f>
        <v>75.126666666666665</v>
      </c>
      <c r="K127" s="33">
        <f>трафик!E127</f>
        <v>87.383557433730317</v>
      </c>
      <c r="L127" s="26">
        <f t="shared" si="12"/>
        <v>519.15309260679044</v>
      </c>
      <c r="M127" s="62">
        <f t="shared" si="16"/>
        <v>126</v>
      </c>
      <c r="N127" s="18">
        <f>'чек-лист'!E127</f>
        <v>98.85</v>
      </c>
      <c r="O127" s="213">
        <f>ТП!C127</f>
        <v>57.333333333333336</v>
      </c>
      <c r="P127" s="71">
        <f>'распорядок дня'!E127</f>
        <v>99.462365591397855</v>
      </c>
      <c r="Q127" s="167">
        <f>'время открытия'!E127</f>
        <v>100</v>
      </c>
      <c r="R127" s="167">
        <f>'время закрытия'!E127</f>
        <v>100</v>
      </c>
      <c r="S127" s="167">
        <f>сан.дни!E127</f>
        <v>100</v>
      </c>
      <c r="T127" s="167">
        <f>фотоотчеты!E127</f>
        <v>100</v>
      </c>
      <c r="U127" s="299">
        <f>инкассация!D127</f>
        <v>100</v>
      </c>
      <c r="V127" s="7">
        <f>'кол-во по штату'!E127</f>
        <v>100</v>
      </c>
      <c r="W127" s="71">
        <f>'кол-во по штату'!F127</f>
        <v>0</v>
      </c>
      <c r="X127" s="167">
        <f>ценники!E127</f>
        <v>100</v>
      </c>
      <c r="Y127" s="167">
        <f>просрок!E127</f>
        <v>100</v>
      </c>
      <c r="Z127" s="301">
        <f>'медицинские книжки'!C127</f>
        <v>100</v>
      </c>
      <c r="AA127" s="77">
        <f>'% выкладки'!C127</f>
        <v>100</v>
      </c>
      <c r="AB127" s="2">
        <f>'товарные и кассовые отчеты'!E127</f>
        <v>100</v>
      </c>
      <c r="AC127" s="300">
        <f>'Z-отчеты'!E127</f>
        <v>96.774193548387103</v>
      </c>
      <c r="AD127" s="71">
        <f>Очередь!F127</f>
        <v>100</v>
      </c>
      <c r="AE127" s="7">
        <f>'Главная касса'!C127</f>
        <v>100</v>
      </c>
      <c r="AF127" s="277">
        <f>'минусовые остатки'!D127</f>
        <v>100</v>
      </c>
      <c r="AG127" s="26">
        <f t="shared" si="13"/>
        <v>1752.4198924731181</v>
      </c>
      <c r="AH127" s="193">
        <f t="shared" si="17"/>
        <v>20</v>
      </c>
      <c r="AI127" s="86">
        <f>ревизии!E127</f>
        <v>78</v>
      </c>
      <c r="AJ127" s="41">
        <f>ревизии!F127</f>
        <v>-8590.85</v>
      </c>
      <c r="AK127" s="285">
        <f>ревизии!H127</f>
        <v>0</v>
      </c>
      <c r="AL127" s="167">
        <f>локалки!E127</f>
        <v>100</v>
      </c>
      <c r="AM127" s="167">
        <f>'подснятия сигареты'!E127</f>
        <v>100</v>
      </c>
      <c r="AN127" s="1">
        <f>IF('предоставление скидок'!C127=0,100,0)</f>
        <v>100</v>
      </c>
      <c r="AO127" s="29">
        <f>IF('предоставление скидок'!D127=0,100,0)</f>
        <v>100</v>
      </c>
      <c r="AP127" s="26">
        <f t="shared" si="14"/>
        <v>478</v>
      </c>
      <c r="AQ127" s="61">
        <f t="shared" si="18"/>
        <v>100</v>
      </c>
      <c r="AR127" s="206">
        <f t="shared" si="15"/>
        <v>2749.5729850799084</v>
      </c>
      <c r="AS127" s="193">
        <f t="shared" si="19"/>
        <v>62</v>
      </c>
      <c r="AT127" s="207"/>
    </row>
    <row r="128" spans="1:46">
      <c r="A128" s="136">
        <v>128</v>
      </c>
      <c r="B128" s="136" t="s">
        <v>622</v>
      </c>
      <c r="C128" s="136" t="s">
        <v>119</v>
      </c>
      <c r="D128" s="136" t="s">
        <v>588</v>
      </c>
      <c r="E128" s="117" t="s">
        <v>683</v>
      </c>
      <c r="F128" s="7">
        <f>'план на месяц'!E128</f>
        <v>108.32009180138567</v>
      </c>
      <c r="G128" s="51">
        <f>приоритет!E128</f>
        <v>121.24929236499069</v>
      </c>
      <c r="H128" s="51">
        <f>допродажи!E128</f>
        <v>86.225548723720962</v>
      </c>
      <c r="I128" s="18">
        <f>'средний чек'!E128</f>
        <v>113.02062753092532</v>
      </c>
      <c r="J128" s="71">
        <f>'ср. кол-во позиций в чеке'!E128</f>
        <v>94.17</v>
      </c>
      <c r="K128" s="33">
        <f>трафик!E128</f>
        <v>93.995809739524347</v>
      </c>
      <c r="L128" s="26">
        <f t="shared" si="12"/>
        <v>616.98137016054704</v>
      </c>
      <c r="M128" s="193">
        <f t="shared" si="16"/>
        <v>29</v>
      </c>
      <c r="N128" s="18">
        <f>'чек-лист'!E128</f>
        <v>95.6</v>
      </c>
      <c r="O128" s="213">
        <f>ТП!C128</f>
        <v>59.333333333333336</v>
      </c>
      <c r="P128" s="71">
        <f>'распорядок дня'!E128</f>
        <v>99.462365591397855</v>
      </c>
      <c r="Q128" s="167">
        <f>'время открытия'!E128</f>
        <v>100</v>
      </c>
      <c r="R128" s="167">
        <f>'время закрытия'!E128</f>
        <v>100</v>
      </c>
      <c r="S128" s="167">
        <f>сан.дни!E128</f>
        <v>100</v>
      </c>
      <c r="T128" s="167">
        <f>фотоотчеты!E128</f>
        <v>100</v>
      </c>
      <c r="U128" s="299">
        <f>инкассация!D128</f>
        <v>96.774193548387103</v>
      </c>
      <c r="V128" s="7">
        <f>'кол-во по штату'!E128</f>
        <v>100</v>
      </c>
      <c r="W128" s="71">
        <f>'кол-во по штату'!F128</f>
        <v>0</v>
      </c>
      <c r="X128" s="167">
        <f>ценники!E128</f>
        <v>100</v>
      </c>
      <c r="Y128" s="167">
        <f>просрок!E128</f>
        <v>100</v>
      </c>
      <c r="Z128" s="301">
        <f>'медицинские книжки'!C128</f>
        <v>100</v>
      </c>
      <c r="AA128" s="77">
        <f>'% выкладки'!C128</f>
        <v>100</v>
      </c>
      <c r="AB128" s="2">
        <f>'товарные и кассовые отчеты'!E128</f>
        <v>100</v>
      </c>
      <c r="AC128" s="300">
        <f>'Z-отчеты'!E128</f>
        <v>100</v>
      </c>
      <c r="AD128" s="71">
        <f>Очередь!F128</f>
        <v>100</v>
      </c>
      <c r="AE128" s="7">
        <f>'Главная касса'!C128</f>
        <v>100</v>
      </c>
      <c r="AF128" s="277">
        <f>'минусовые остатки'!D128</f>
        <v>100</v>
      </c>
      <c r="AG128" s="26">
        <f t="shared" si="13"/>
        <v>1751.1698924731181</v>
      </c>
      <c r="AH128" s="193">
        <f t="shared" si="17"/>
        <v>22</v>
      </c>
      <c r="AI128" s="86">
        <f>ревизии!E128</f>
        <v>99</v>
      </c>
      <c r="AJ128" s="41">
        <f>ревизии!F128</f>
        <v>-313.94</v>
      </c>
      <c r="AK128" s="285">
        <f>ревизии!H128</f>
        <v>0</v>
      </c>
      <c r="AL128" s="167">
        <f>локалки!E128</f>
        <v>100</v>
      </c>
      <c r="AM128" s="167">
        <f>'подснятия сигареты'!E128</f>
        <v>100</v>
      </c>
      <c r="AN128" s="1">
        <f>IF('предоставление скидок'!C128=0,100,0)</f>
        <v>100</v>
      </c>
      <c r="AO128" s="29">
        <f>IF('предоставление скидок'!D128=0,100,0)</f>
        <v>100</v>
      </c>
      <c r="AP128" s="26">
        <f t="shared" si="14"/>
        <v>499</v>
      </c>
      <c r="AQ128" s="62">
        <f t="shared" si="18"/>
        <v>63</v>
      </c>
      <c r="AR128" s="206">
        <f t="shared" si="15"/>
        <v>2867.1512626336653</v>
      </c>
      <c r="AS128" s="193">
        <f t="shared" si="19"/>
        <v>10</v>
      </c>
      <c r="AT128" s="81"/>
    </row>
    <row r="129" spans="1:46">
      <c r="A129" s="136">
        <v>129</v>
      </c>
      <c r="B129" s="136" t="s">
        <v>623</v>
      </c>
      <c r="C129" s="136" t="s">
        <v>598</v>
      </c>
      <c r="D129" s="136" t="s">
        <v>599</v>
      </c>
      <c r="E129" s="117" t="s">
        <v>107</v>
      </c>
      <c r="F129" s="7">
        <f>'план на месяц'!E129</f>
        <v>84.995297334244711</v>
      </c>
      <c r="G129" s="51">
        <f>приоритет!E129</f>
        <v>104.20352941176469</v>
      </c>
      <c r="H129" s="51">
        <f>допродажи!E129</f>
        <v>137.46811715945938</v>
      </c>
      <c r="I129" s="18">
        <f>'средний чек'!E129</f>
        <v>102.99285955073398</v>
      </c>
      <c r="J129" s="71">
        <f>'ср. кол-во позиций в чеке'!E129</f>
        <v>79.653333333333336</v>
      </c>
      <c r="K129" s="33">
        <f>трафик!E129</f>
        <v>82.525427204374566</v>
      </c>
      <c r="L129" s="26">
        <f t="shared" si="12"/>
        <v>591.83856399391061</v>
      </c>
      <c r="M129" s="193">
        <f t="shared" si="16"/>
        <v>36</v>
      </c>
      <c r="N129" s="18">
        <f>'чек-лист'!E129</f>
        <v>97.85</v>
      </c>
      <c r="O129" s="213">
        <f>ТП!C129</f>
        <v>58.5</v>
      </c>
      <c r="P129" s="71">
        <f>'распорядок дня'!E129</f>
        <v>99.462365591397855</v>
      </c>
      <c r="Q129" s="167">
        <f>'время открытия'!E129</f>
        <v>100</v>
      </c>
      <c r="R129" s="167">
        <f>'время закрытия'!E129</f>
        <v>100</v>
      </c>
      <c r="S129" s="167">
        <f>сан.дни!E129</f>
        <v>100</v>
      </c>
      <c r="T129" s="167">
        <f>фотоотчеты!E129</f>
        <v>100</v>
      </c>
      <c r="U129" s="299">
        <f>инкассация!D129</f>
        <v>96.774193548387103</v>
      </c>
      <c r="V129" s="7">
        <f>'кол-во по штату'!E129</f>
        <v>100</v>
      </c>
      <c r="W129" s="71">
        <f>'кол-во по штату'!F129</f>
        <v>0</v>
      </c>
      <c r="X129" s="167">
        <f>ценники!E129</f>
        <v>100</v>
      </c>
      <c r="Y129" s="167">
        <f>просрок!E129</f>
        <v>100</v>
      </c>
      <c r="Z129" s="301">
        <f>'медицинские книжки'!C129</f>
        <v>100</v>
      </c>
      <c r="AA129" s="77">
        <f>'% выкладки'!C129</f>
        <v>100</v>
      </c>
      <c r="AB129" s="2">
        <f>'товарные и кассовые отчеты'!E129</f>
        <v>100</v>
      </c>
      <c r="AC129" s="300">
        <f>'Z-отчеты'!E129</f>
        <v>100</v>
      </c>
      <c r="AD129" s="71">
        <f>Очередь!F129</f>
        <v>100</v>
      </c>
      <c r="AE129" s="7">
        <f>'Главная касса'!C129</f>
        <v>100</v>
      </c>
      <c r="AF129" s="277">
        <f>'минусовые остатки'!D129</f>
        <v>100</v>
      </c>
      <c r="AG129" s="26">
        <f t="shared" si="13"/>
        <v>1752.5865591397849</v>
      </c>
      <c r="AH129" s="193">
        <f t="shared" si="17"/>
        <v>17</v>
      </c>
      <c r="AI129" s="86">
        <f>ревизии!E129</f>
        <v>100</v>
      </c>
      <c r="AJ129" s="41">
        <f>ревизии!F129</f>
        <v>1177.83</v>
      </c>
      <c r="AK129" s="285">
        <f>ревизии!H129</f>
        <v>0</v>
      </c>
      <c r="AL129" s="167">
        <f>локалки!E129</f>
        <v>100</v>
      </c>
      <c r="AM129" s="167">
        <f>'подснятия сигареты'!E129</f>
        <v>100</v>
      </c>
      <c r="AN129" s="1">
        <f>IF('предоставление скидок'!C129=0,100,0)</f>
        <v>100</v>
      </c>
      <c r="AO129" s="29">
        <f>IF('предоставление скидок'!D129=0,100,0)</f>
        <v>100</v>
      </c>
      <c r="AP129" s="26">
        <f t="shared" si="14"/>
        <v>500</v>
      </c>
      <c r="AQ129" s="62">
        <f t="shared" si="18"/>
        <v>52</v>
      </c>
      <c r="AR129" s="206">
        <f t="shared" si="15"/>
        <v>2844.4251231336957</v>
      </c>
      <c r="AS129" s="193">
        <f t="shared" si="19"/>
        <v>13</v>
      </c>
      <c r="AT129" s="81"/>
    </row>
    <row r="130" spans="1:46">
      <c r="A130" s="136">
        <v>130</v>
      </c>
      <c r="B130" s="136" t="s">
        <v>623</v>
      </c>
      <c r="C130" s="136" t="s">
        <v>471</v>
      </c>
      <c r="D130" s="136" t="s">
        <v>589</v>
      </c>
      <c r="E130" s="117" t="s">
        <v>684</v>
      </c>
      <c r="F130" s="7">
        <f>'план на месяц'!E130</f>
        <v>94.091714071856288</v>
      </c>
      <c r="G130" s="51">
        <f>приоритет!E130</f>
        <v>102.43685950413224</v>
      </c>
      <c r="H130" s="51">
        <f>допродажи!E130</f>
        <v>135.65274444176831</v>
      </c>
      <c r="I130" s="18">
        <f>'средний чек'!E130</f>
        <v>93.559837599871983</v>
      </c>
      <c r="J130" s="71">
        <f>'ср. кол-во позиций в чеке'!E130</f>
        <v>80.83</v>
      </c>
      <c r="K130" s="33">
        <f>трафик!E130</f>
        <v>97.929664723032076</v>
      </c>
      <c r="L130" s="26">
        <f t="shared" ref="L130:L193" si="20">SUM(F130:K130)</f>
        <v>604.50082034066088</v>
      </c>
      <c r="M130" s="193">
        <f t="shared" si="16"/>
        <v>32</v>
      </c>
      <c r="N130" s="18">
        <f>'чек-лист'!E130</f>
        <v>99.6</v>
      </c>
      <c r="O130" s="213">
        <f>ТП!C130</f>
        <v>0</v>
      </c>
      <c r="P130" s="71">
        <f>'распорядок дня'!E130</f>
        <v>97.849462365591393</v>
      </c>
      <c r="Q130" s="167">
        <f>'время открытия'!E130</f>
        <v>100</v>
      </c>
      <c r="R130" s="167">
        <f>'время закрытия'!E130</f>
        <v>100</v>
      </c>
      <c r="S130" s="167">
        <f>сан.дни!E130</f>
        <v>100</v>
      </c>
      <c r="T130" s="167">
        <f>фотоотчеты!E130</f>
        <v>90.322580645161295</v>
      </c>
      <c r="U130" s="299">
        <f>инкассация!D130</f>
        <v>96.774193548387103</v>
      </c>
      <c r="V130" s="7">
        <f>'кол-во по штату'!E130</f>
        <v>100</v>
      </c>
      <c r="W130" s="71">
        <f>'кол-во по штату'!F130</f>
        <v>0</v>
      </c>
      <c r="X130" s="167">
        <f>ценники!E130</f>
        <v>100</v>
      </c>
      <c r="Y130" s="167">
        <f>просрок!E130</f>
        <v>100</v>
      </c>
      <c r="Z130" s="301">
        <f>'медицинские книжки'!C130</f>
        <v>100</v>
      </c>
      <c r="AA130" s="77">
        <f>'% выкладки'!C130</f>
        <v>100</v>
      </c>
      <c r="AB130" s="2">
        <f>'товарные и кассовые отчеты'!E130</f>
        <v>100</v>
      </c>
      <c r="AC130" s="300">
        <f>'Z-отчеты'!E130</f>
        <v>100</v>
      </c>
      <c r="AD130" s="71">
        <f>Очередь!F130</f>
        <v>100</v>
      </c>
      <c r="AE130" s="7">
        <f>'Главная касса'!C130</f>
        <v>100</v>
      </c>
      <c r="AF130" s="277">
        <f>'минусовые остатки'!D130</f>
        <v>100</v>
      </c>
      <c r="AG130" s="26">
        <f t="shared" ref="AG130:AG193" si="21">SUM(X130:AF130)+SUM(N130:V130)</f>
        <v>1684.5462365591397</v>
      </c>
      <c r="AH130" s="193">
        <f t="shared" si="17"/>
        <v>95</v>
      </c>
      <c r="AI130" s="86">
        <f>ревизии!E130</f>
        <v>100</v>
      </c>
      <c r="AJ130" s="41">
        <f>ревизии!F130</f>
        <v>2180.84</v>
      </c>
      <c r="AK130" s="285">
        <f>ревизии!H130</f>
        <v>0</v>
      </c>
      <c r="AL130" s="167">
        <f>локалки!E130</f>
        <v>100</v>
      </c>
      <c r="AM130" s="167">
        <f>'подснятия сигареты'!E130</f>
        <v>100</v>
      </c>
      <c r="AN130" s="1">
        <f>IF('предоставление скидок'!C130=0,100,0)</f>
        <v>100</v>
      </c>
      <c r="AO130" s="29">
        <f>IF('предоставление скидок'!D130=0,100,0)</f>
        <v>0</v>
      </c>
      <c r="AP130" s="26">
        <f t="shared" ref="AP130:AP193" si="22">SUM(AK130:AO130)+AI130</f>
        <v>400</v>
      </c>
      <c r="AQ130" s="61">
        <f t="shared" si="18"/>
        <v>137</v>
      </c>
      <c r="AR130" s="206">
        <f t="shared" ref="AR130:AR193" si="23">AP130+AG130+L130</f>
        <v>2689.0470568998007</v>
      </c>
      <c r="AS130" s="62">
        <f t="shared" si="19"/>
        <v>101</v>
      </c>
      <c r="AT130" s="81"/>
    </row>
    <row r="131" spans="1:46">
      <c r="A131" s="136">
        <v>131</v>
      </c>
      <c r="B131" s="136" t="s">
        <v>115</v>
      </c>
      <c r="C131" s="136" t="s">
        <v>593</v>
      </c>
      <c r="D131" s="136" t="s">
        <v>594</v>
      </c>
      <c r="E131" s="117" t="s">
        <v>625</v>
      </c>
      <c r="F131" s="7">
        <f>'план на месяц'!E131</f>
        <v>94.717464788732414</v>
      </c>
      <c r="G131" s="51">
        <f>приоритет!E131</f>
        <v>275.3546527777778</v>
      </c>
      <c r="H131" s="51">
        <f>допродажи!E131</f>
        <v>93.082839713553184</v>
      </c>
      <c r="I131" s="18">
        <f>'средний чек'!E131</f>
        <v>96.479768159559299</v>
      </c>
      <c r="J131" s="71">
        <f>'ср. кол-во позиций в чеке'!E131</f>
        <v>86.846666666666664</v>
      </c>
      <c r="K131" s="27">
        <f>трафик!E131</f>
        <v>86.2306529209622</v>
      </c>
      <c r="L131" s="26">
        <f t="shared" si="20"/>
        <v>732.71204502725163</v>
      </c>
      <c r="M131" s="193">
        <f t="shared" ref="M131:M193" si="24">RANK(L131,$L$2:$L$193)</f>
        <v>10</v>
      </c>
      <c r="N131" s="18">
        <f>'чек-лист'!E131</f>
        <v>97.9</v>
      </c>
      <c r="O131" s="213">
        <f>ТП!C131</f>
        <v>0</v>
      </c>
      <c r="P131" s="71">
        <f>'распорядок дня'!E131</f>
        <v>97.61904761904762</v>
      </c>
      <c r="Q131" s="167">
        <f>'время открытия'!E131</f>
        <v>100</v>
      </c>
      <c r="R131" s="167">
        <f>'время закрытия'!E131</f>
        <v>100</v>
      </c>
      <c r="S131" s="167">
        <f>сан.дни!E131</f>
        <v>100</v>
      </c>
      <c r="T131" s="167">
        <f>фотоотчеты!E131</f>
        <v>89.285714285714292</v>
      </c>
      <c r="U131" s="299">
        <f>инкассация!D131</f>
        <v>100</v>
      </c>
      <c r="V131" s="7">
        <f>'кол-во по штату'!E131</f>
        <v>100</v>
      </c>
      <c r="W131" s="71">
        <f>'кол-во по штату'!F131</f>
        <v>0</v>
      </c>
      <c r="X131" s="167">
        <f>ценники!E131</f>
        <v>100</v>
      </c>
      <c r="Y131" s="167">
        <f>просрок!E131</f>
        <v>100</v>
      </c>
      <c r="Z131" s="301">
        <f>'медицинские книжки'!C131</f>
        <v>0</v>
      </c>
      <c r="AA131" s="77">
        <f>'% выкладки'!C131</f>
        <v>100</v>
      </c>
      <c r="AB131" s="2">
        <f>'товарные и кассовые отчеты'!E131</f>
        <v>100</v>
      </c>
      <c r="AC131" s="300">
        <f>'Z-отчеты'!E131</f>
        <v>96.428571428571431</v>
      </c>
      <c r="AD131" s="71">
        <f>Очередь!F131</f>
        <v>50</v>
      </c>
      <c r="AE131" s="7">
        <f>'Главная касса'!C131</f>
        <v>100</v>
      </c>
      <c r="AF131" s="277">
        <f>'минусовые остатки'!D131</f>
        <v>100</v>
      </c>
      <c r="AG131" s="26">
        <f t="shared" si="21"/>
        <v>1531.2333333333333</v>
      </c>
      <c r="AH131" s="62">
        <f t="shared" ref="AH131:AH193" si="25">RANK(AG131,$AG$2:$AG$193)</f>
        <v>181</v>
      </c>
      <c r="AI131" s="86">
        <f>ревизии!E131</f>
        <v>100</v>
      </c>
      <c r="AJ131" s="41">
        <f>ревизии!F131</f>
        <v>-55.73</v>
      </c>
      <c r="AK131" s="285">
        <f>ревизии!H131</f>
        <v>0</v>
      </c>
      <c r="AL131" s="167">
        <f>локалки!E131</f>
        <v>100</v>
      </c>
      <c r="AM131" s="167">
        <f>'подснятия сигареты'!E131</f>
        <v>81.818181818181813</v>
      </c>
      <c r="AN131" s="1">
        <f>IF('предоставление скидок'!C131=0,100,0)</f>
        <v>100</v>
      </c>
      <c r="AO131" s="29">
        <f>IF('предоставление скидок'!D131=0,100,0)</f>
        <v>100</v>
      </c>
      <c r="AP131" s="26">
        <f t="shared" si="22"/>
        <v>481.81818181818181</v>
      </c>
      <c r="AQ131" s="62">
        <f t="shared" ref="AQ131:AQ193" si="26">RANK(AP131,$AP$2:$AP$193)</f>
        <v>95</v>
      </c>
      <c r="AR131" s="206">
        <f t="shared" si="23"/>
        <v>2745.763560178767</v>
      </c>
      <c r="AS131" s="193">
        <f t="shared" ref="AS131:AS193" si="27">RANK(AR131,$AR$2:$AR$193)</f>
        <v>65</v>
      </c>
      <c r="AT131" s="207"/>
    </row>
    <row r="132" spans="1:46">
      <c r="A132" s="136">
        <v>132</v>
      </c>
      <c r="B132" s="216" t="s">
        <v>624</v>
      </c>
      <c r="C132" s="216" t="s">
        <v>559</v>
      </c>
      <c r="D132" s="216" t="s">
        <v>605</v>
      </c>
      <c r="E132" s="117" t="s">
        <v>765</v>
      </c>
      <c r="F132" s="7">
        <f>'план на месяц'!E132</f>
        <v>65.619310619469033</v>
      </c>
      <c r="G132" s="51">
        <f>приоритет!E132</f>
        <v>411.54045454545462</v>
      </c>
      <c r="H132" s="51">
        <f>допродажи!E132</f>
        <v>73.619570599090792</v>
      </c>
      <c r="I132" s="18">
        <f>'средний чек'!E132</f>
        <v>93.76439473451272</v>
      </c>
      <c r="J132" s="71">
        <f>'ср. кол-во позиций в чеке'!E132</f>
        <v>91.179999999999993</v>
      </c>
      <c r="K132" s="27">
        <f>трафик!E132</f>
        <v>65.900833333333324</v>
      </c>
      <c r="L132" s="26">
        <f t="shared" si="20"/>
        <v>801.62456383186054</v>
      </c>
      <c r="M132" s="193">
        <f t="shared" si="24"/>
        <v>7</v>
      </c>
      <c r="N132" s="18">
        <f>'чек-лист'!E132</f>
        <v>98.35</v>
      </c>
      <c r="O132" s="213">
        <f>ТП!C132</f>
        <v>0</v>
      </c>
      <c r="P132" s="71">
        <f>'распорядок дня'!E132</f>
        <v>98.387096774193566</v>
      </c>
      <c r="Q132" s="167">
        <f>'время открытия'!E132</f>
        <v>100</v>
      </c>
      <c r="R132" s="167">
        <f>'время закрытия'!E132</f>
        <v>100</v>
      </c>
      <c r="S132" s="167">
        <f>сан.дни!E132</f>
        <v>100</v>
      </c>
      <c r="T132" s="167">
        <f>фотоотчеты!E132</f>
        <v>93.548387096774192</v>
      </c>
      <c r="U132" s="299">
        <f>инкассация!D132</f>
        <v>100</v>
      </c>
      <c r="V132" s="7">
        <f>'кол-во по штату'!E132</f>
        <v>100</v>
      </c>
      <c r="W132" s="71">
        <f>'кол-во по штату'!F132</f>
        <v>0</v>
      </c>
      <c r="X132" s="167">
        <f>ценники!E132</f>
        <v>100</v>
      </c>
      <c r="Y132" s="167">
        <f>просрок!E132</f>
        <v>100</v>
      </c>
      <c r="Z132" s="301">
        <f>'медицинские книжки'!C132</f>
        <v>100</v>
      </c>
      <c r="AA132" s="77">
        <f>'% выкладки'!C132</f>
        <v>100</v>
      </c>
      <c r="AB132" s="2">
        <f>'товарные и кассовые отчеты'!E132</f>
        <v>100</v>
      </c>
      <c r="AC132" s="300">
        <f>'Z-отчеты'!E132</f>
        <v>96.774193548387103</v>
      </c>
      <c r="AD132" s="71">
        <f>Очередь!F132</f>
        <v>100</v>
      </c>
      <c r="AE132" s="7">
        <f>'Главная касса'!C132</f>
        <v>100</v>
      </c>
      <c r="AF132" s="277">
        <f>'минусовые остатки'!D132</f>
        <v>100</v>
      </c>
      <c r="AG132" s="26">
        <f t="shared" si="21"/>
        <v>1687.0596774193548</v>
      </c>
      <c r="AH132" s="193">
        <f t="shared" si="25"/>
        <v>92</v>
      </c>
      <c r="AI132" s="86">
        <f>ревизии!E132</f>
        <v>60</v>
      </c>
      <c r="AJ132" s="41">
        <f>ревизии!F132</f>
        <v>-4306.4399999999996</v>
      </c>
      <c r="AK132" s="285">
        <f>ревизии!H132</f>
        <v>0</v>
      </c>
      <c r="AL132" s="167">
        <f>локалки!E132</f>
        <v>100</v>
      </c>
      <c r="AM132" s="167">
        <f>'подснятия сигареты'!E132</f>
        <v>81.818181818181813</v>
      </c>
      <c r="AN132" s="1">
        <f>IF('предоставление скидок'!C132=0,100,0)</f>
        <v>0</v>
      </c>
      <c r="AO132" s="29">
        <f>IF('предоставление скидок'!D132=0,100,0)</f>
        <v>100</v>
      </c>
      <c r="AP132" s="26">
        <f t="shared" si="22"/>
        <v>341.81818181818181</v>
      </c>
      <c r="AQ132" s="61">
        <f t="shared" si="26"/>
        <v>185</v>
      </c>
      <c r="AR132" s="206">
        <f t="shared" si="23"/>
        <v>2830.5024230693971</v>
      </c>
      <c r="AS132" s="193">
        <f t="shared" si="27"/>
        <v>19</v>
      </c>
      <c r="AT132" s="81"/>
    </row>
    <row r="133" spans="1:46">
      <c r="A133" s="136">
        <v>133</v>
      </c>
      <c r="B133" s="216" t="s">
        <v>623</v>
      </c>
      <c r="C133" s="216" t="s">
        <v>614</v>
      </c>
      <c r="D133" s="216" t="s">
        <v>615</v>
      </c>
      <c r="E133" s="117" t="s">
        <v>107</v>
      </c>
      <c r="F133" s="7">
        <f>'план на месяц'!E133</f>
        <v>100.68323614997203</v>
      </c>
      <c r="G133" s="51">
        <f>приоритет!E133</f>
        <v>128.11677914110427</v>
      </c>
      <c r="H133" s="51">
        <f>допродажи!E133</f>
        <v>95.668457779182546</v>
      </c>
      <c r="I133" s="18">
        <f>'средний чек'!E133</f>
        <v>98.427984977666185</v>
      </c>
      <c r="J133" s="71">
        <f>'ср. кол-во позиций в чеке'!E133</f>
        <v>73.62</v>
      </c>
      <c r="K133" s="27">
        <f>трафик!E133</f>
        <v>100.21628289473685</v>
      </c>
      <c r="L133" s="26">
        <f t="shared" si="20"/>
        <v>596.73274094266185</v>
      </c>
      <c r="M133" s="193">
        <f t="shared" si="24"/>
        <v>34</v>
      </c>
      <c r="N133" s="18">
        <f>'чек-лист'!E133</f>
        <v>97.15</v>
      </c>
      <c r="O133" s="213">
        <f>ТП!C133</f>
        <v>0</v>
      </c>
      <c r="P133" s="71">
        <f>'распорядок дня'!E133</f>
        <v>98.387096774193566</v>
      </c>
      <c r="Q133" s="167">
        <f>'время открытия'!E133</f>
        <v>100</v>
      </c>
      <c r="R133" s="167">
        <f>'время закрытия'!E133</f>
        <v>100</v>
      </c>
      <c r="S133" s="167">
        <f>сан.дни!E133</f>
        <v>100</v>
      </c>
      <c r="T133" s="167">
        <f>фотоотчеты!E133</f>
        <v>93.548387096774192</v>
      </c>
      <c r="U133" s="299">
        <f>инкассация!D133</f>
        <v>100</v>
      </c>
      <c r="V133" s="7">
        <f>'кол-во по штату'!E133</f>
        <v>100</v>
      </c>
      <c r="W133" s="71">
        <f>'кол-во по штату'!F133</f>
        <v>0</v>
      </c>
      <c r="X133" s="167">
        <f>ценники!E133</f>
        <v>100</v>
      </c>
      <c r="Y133" s="167">
        <f>просрок!E133</f>
        <v>100</v>
      </c>
      <c r="Z133" s="301">
        <f>'медицинские книжки'!C133</f>
        <v>100</v>
      </c>
      <c r="AA133" s="77">
        <f>'% выкладки'!C133</f>
        <v>100</v>
      </c>
      <c r="AB133" s="2">
        <f>'товарные и кассовые отчеты'!E133</f>
        <v>90</v>
      </c>
      <c r="AC133" s="300">
        <f>'Z-отчеты'!E133</f>
        <v>96.774193548387103</v>
      </c>
      <c r="AD133" s="71">
        <f>Очередь!F133</f>
        <v>100</v>
      </c>
      <c r="AE133" s="7">
        <f>'Главная касса'!C133</f>
        <v>100</v>
      </c>
      <c r="AF133" s="277">
        <f>'минусовые остатки'!D133</f>
        <v>100</v>
      </c>
      <c r="AG133" s="26">
        <f t="shared" si="21"/>
        <v>1675.8596774193547</v>
      </c>
      <c r="AH133" s="193">
        <f t="shared" si="25"/>
        <v>107</v>
      </c>
      <c r="AI133" s="86">
        <f>ревизии!E133</f>
        <v>93</v>
      </c>
      <c r="AJ133" s="41">
        <f>ревизии!F133</f>
        <v>-2228.9499999999998</v>
      </c>
      <c r="AK133" s="285">
        <f>ревизии!H133</f>
        <v>0</v>
      </c>
      <c r="AL133" s="167">
        <f>локалки!E133</f>
        <v>95.6989247311828</v>
      </c>
      <c r="AM133" s="167">
        <f>'подснятия сигареты'!E133</f>
        <v>100</v>
      </c>
      <c r="AN133" s="1">
        <f>IF('предоставление скидок'!C133=0,100,0)</f>
        <v>100</v>
      </c>
      <c r="AO133" s="29">
        <f>IF('предоставление скидок'!D133=0,100,0)</f>
        <v>100</v>
      </c>
      <c r="AP133" s="26">
        <f t="shared" si="22"/>
        <v>488.69892473118279</v>
      </c>
      <c r="AQ133" s="62">
        <f t="shared" si="26"/>
        <v>88</v>
      </c>
      <c r="AR133" s="206">
        <f t="shared" si="23"/>
        <v>2761.2913430931994</v>
      </c>
      <c r="AS133" s="193">
        <f t="shared" si="27"/>
        <v>51</v>
      </c>
      <c r="AT133" s="81"/>
    </row>
    <row r="134" spans="1:46">
      <c r="A134" s="136">
        <v>134</v>
      </c>
      <c r="B134" s="216" t="s">
        <v>624</v>
      </c>
      <c r="C134" s="216" t="s">
        <v>559</v>
      </c>
      <c r="D134" s="216" t="s">
        <v>632</v>
      </c>
      <c r="E134" s="136" t="s">
        <v>765</v>
      </c>
      <c r="F134" s="7">
        <f>'план на месяц'!E134</f>
        <v>61.128661999999998</v>
      </c>
      <c r="G134" s="51">
        <f>приоритет!E134</f>
        <v>345.04105263157896</v>
      </c>
      <c r="H134" s="51">
        <f>допродажи!E134</f>
        <v>63.943788023530615</v>
      </c>
      <c r="I134" s="18">
        <f>'средний чек'!E134</f>
        <v>92.787890103217975</v>
      </c>
      <c r="J134" s="71">
        <f>'ср. кол-во позиций в чеке'!E134</f>
        <v>78.64</v>
      </c>
      <c r="K134" s="27">
        <f>трафик!E134</f>
        <v>65.88</v>
      </c>
      <c r="L134" s="26">
        <f t="shared" si="20"/>
        <v>707.42139275832756</v>
      </c>
      <c r="M134" s="193">
        <f t="shared" si="24"/>
        <v>13</v>
      </c>
      <c r="N134" s="18">
        <f>'чек-лист'!E134</f>
        <v>90.5</v>
      </c>
      <c r="O134" s="213">
        <f>ТП!C134</f>
        <v>0</v>
      </c>
      <c r="P134" s="71">
        <f>'распорядок дня'!E134</f>
        <v>98.924731182795682</v>
      </c>
      <c r="Q134" s="167">
        <f>'время открытия'!E134</f>
        <v>96.774193548387103</v>
      </c>
      <c r="R134" s="167">
        <f>'время закрытия'!E134</f>
        <v>100</v>
      </c>
      <c r="S134" s="167">
        <f>сан.дни!E134</f>
        <v>100</v>
      </c>
      <c r="T134" s="167">
        <f>фотоотчеты!E134</f>
        <v>96.774193548387103</v>
      </c>
      <c r="U134" s="299">
        <f>инкассация!D134</f>
        <v>100</v>
      </c>
      <c r="V134" s="7">
        <f>'кол-во по штату'!E134</f>
        <v>33.333333333333329</v>
      </c>
      <c r="W134" s="71">
        <f>'кол-во по штату'!F134</f>
        <v>-2</v>
      </c>
      <c r="X134" s="167">
        <f>ценники!E134</f>
        <v>100</v>
      </c>
      <c r="Y134" s="167">
        <f>просрок!E134</f>
        <v>66.666666666666657</v>
      </c>
      <c r="Z134" s="301">
        <f>'медицинские книжки'!C134</f>
        <v>100</v>
      </c>
      <c r="AA134" s="77">
        <f>'% выкладки'!C134</f>
        <v>100</v>
      </c>
      <c r="AB134" s="2">
        <f>'товарные и кассовые отчеты'!E134</f>
        <v>100</v>
      </c>
      <c r="AC134" s="300">
        <f>'Z-отчеты'!E134</f>
        <v>100</v>
      </c>
      <c r="AD134" s="71">
        <f>Очередь!F134</f>
        <v>100</v>
      </c>
      <c r="AE134" s="7">
        <f>'Главная касса'!C134</f>
        <v>100</v>
      </c>
      <c r="AF134" s="277">
        <f>'минусовые остатки'!D134</f>
        <v>100</v>
      </c>
      <c r="AG134" s="26">
        <f t="shared" si="21"/>
        <v>1582.9731182795699</v>
      </c>
      <c r="AH134" s="62">
        <f t="shared" si="25"/>
        <v>169</v>
      </c>
      <c r="AI134" s="86">
        <f>ревизии!E134</f>
        <v>94</v>
      </c>
      <c r="AJ134" s="41">
        <f>ревизии!F134</f>
        <v>-283.06</v>
      </c>
      <c r="AK134" s="285">
        <f>ревизии!H134</f>
        <v>0</v>
      </c>
      <c r="AL134" s="167">
        <f>локалки!E134</f>
        <v>100</v>
      </c>
      <c r="AM134" s="167">
        <f>'подснятия сигареты'!E134</f>
        <v>100</v>
      </c>
      <c r="AN134" s="1">
        <f>IF('предоставление скидок'!C134=0,100,0)</f>
        <v>0</v>
      </c>
      <c r="AO134" s="29">
        <f>IF('предоставление скидок'!D134=0,100,0)</f>
        <v>100</v>
      </c>
      <c r="AP134" s="26">
        <f t="shared" si="22"/>
        <v>394</v>
      </c>
      <c r="AQ134" s="61">
        <f t="shared" si="26"/>
        <v>155</v>
      </c>
      <c r="AR134" s="206">
        <f t="shared" si="23"/>
        <v>2684.3945110378972</v>
      </c>
      <c r="AS134" s="62">
        <f t="shared" si="27"/>
        <v>103</v>
      </c>
      <c r="AT134" s="81"/>
    </row>
    <row r="135" spans="1:46">
      <c r="A135" s="136">
        <v>135</v>
      </c>
      <c r="B135" s="216" t="s">
        <v>621</v>
      </c>
      <c r="C135" s="216" t="s">
        <v>112</v>
      </c>
      <c r="D135" s="216" t="s">
        <v>601</v>
      </c>
      <c r="E135" s="136" t="s">
        <v>617</v>
      </c>
      <c r="F135" s="7">
        <f>'план на месяц'!E135</f>
        <v>84.725658342792272</v>
      </c>
      <c r="G135" s="51">
        <f>приоритет!E135</f>
        <v>83.346350364963513</v>
      </c>
      <c r="H135" s="51">
        <f>допродажи!E135</f>
        <v>35.919364080363067</v>
      </c>
      <c r="I135" s="18">
        <f>'средний чек'!E135</f>
        <v>87.200122663551397</v>
      </c>
      <c r="J135" s="71">
        <f>'ср. кол-во позиций в чеке'!E135</f>
        <v>66.28</v>
      </c>
      <c r="K135" s="27">
        <f>трафик!E135</f>
        <v>95.216907675194662</v>
      </c>
      <c r="L135" s="26">
        <f t="shared" si="20"/>
        <v>452.68840312686496</v>
      </c>
      <c r="M135" s="61">
        <f t="shared" si="24"/>
        <v>170</v>
      </c>
      <c r="N135" s="18">
        <f>'чек-лист'!E135</f>
        <v>88</v>
      </c>
      <c r="O135" s="213">
        <f>ТП!C135</f>
        <v>12.333333333333334</v>
      </c>
      <c r="P135" s="71">
        <f>'распорядок дня'!E135</f>
        <v>96.236559139784944</v>
      </c>
      <c r="Q135" s="167">
        <f>'время открытия'!E135</f>
        <v>100</v>
      </c>
      <c r="R135" s="167">
        <f>'время закрытия'!E135</f>
        <v>100</v>
      </c>
      <c r="S135" s="167">
        <f>сан.дни!E135</f>
        <v>100</v>
      </c>
      <c r="T135" s="167">
        <f>фотоотчеты!E135</f>
        <v>90.322580645161295</v>
      </c>
      <c r="U135" s="299">
        <f>инкассация!D135</f>
        <v>90.322580645161295</v>
      </c>
      <c r="V135" s="7">
        <f>'кол-во по штату'!E135</f>
        <v>100</v>
      </c>
      <c r="W135" s="71">
        <f>'кол-во по штату'!F135</f>
        <v>0</v>
      </c>
      <c r="X135" s="167">
        <f>ценники!E135</f>
        <v>66.666666666666657</v>
      </c>
      <c r="Y135" s="167">
        <f>просрок!E135</f>
        <v>0</v>
      </c>
      <c r="Z135" s="301">
        <f>'медицинские книжки'!C135</f>
        <v>100</v>
      </c>
      <c r="AA135" s="77">
        <f>'% выкладки'!C135</f>
        <v>100</v>
      </c>
      <c r="AB135" s="2">
        <f>'товарные и кассовые отчеты'!E135</f>
        <v>100</v>
      </c>
      <c r="AC135" s="300">
        <f>'Z-отчеты'!E135</f>
        <v>96.774193548387103</v>
      </c>
      <c r="AD135" s="71">
        <f>Очередь!F135</f>
        <v>100</v>
      </c>
      <c r="AE135" s="7">
        <f>'Главная касса'!C135</f>
        <v>100</v>
      </c>
      <c r="AF135" s="277">
        <f>'минусовые остатки'!D135</f>
        <v>100</v>
      </c>
      <c r="AG135" s="26">
        <f t="shared" si="21"/>
        <v>1540.6559139784945</v>
      </c>
      <c r="AH135" s="62">
        <f t="shared" si="25"/>
        <v>177</v>
      </c>
      <c r="AI135" s="86">
        <f>ревизии!E135</f>
        <v>91</v>
      </c>
      <c r="AJ135" s="41">
        <f>ревизии!F135</f>
        <v>-2536.52</v>
      </c>
      <c r="AK135" s="285">
        <f>ревизии!H135</f>
        <v>0</v>
      </c>
      <c r="AL135" s="167">
        <f>локалки!E135</f>
        <v>100</v>
      </c>
      <c r="AM135" s="167">
        <f>'подснятия сигареты'!E135</f>
        <v>100</v>
      </c>
      <c r="AN135" s="1">
        <f>IF('предоставление скидок'!C135=0,100,0)</f>
        <v>100</v>
      </c>
      <c r="AO135" s="29">
        <f>IF('предоставление скидок'!D135=0,100,0)</f>
        <v>100</v>
      </c>
      <c r="AP135" s="26">
        <f t="shared" si="22"/>
        <v>491</v>
      </c>
      <c r="AQ135" s="62">
        <f t="shared" si="26"/>
        <v>80</v>
      </c>
      <c r="AR135" s="206">
        <f t="shared" si="23"/>
        <v>2484.3443171053596</v>
      </c>
      <c r="AS135" s="62">
        <f t="shared" si="27"/>
        <v>175</v>
      </c>
      <c r="AT135" s="81"/>
    </row>
    <row r="136" spans="1:46">
      <c r="A136" s="136">
        <v>136</v>
      </c>
      <c r="B136" s="216" t="s">
        <v>622</v>
      </c>
      <c r="C136" s="216" t="s">
        <v>112</v>
      </c>
      <c r="D136" s="216" t="s">
        <v>602</v>
      </c>
      <c r="E136" s="136" t="s">
        <v>683</v>
      </c>
      <c r="F136" s="7">
        <f>'план на месяц'!E136</f>
        <v>96.505189617486323</v>
      </c>
      <c r="G136" s="51">
        <f>приоритет!E136</f>
        <v>119.27544444444442</v>
      </c>
      <c r="H136" s="51">
        <f>допродажи!E136</f>
        <v>60.889700830678919</v>
      </c>
      <c r="I136" s="18">
        <f>'средний чек'!E136</f>
        <v>94.058887566274933</v>
      </c>
      <c r="J136" s="71">
        <f>'ср. кол-во позиций в чеке'!E136</f>
        <v>77.739999999999995</v>
      </c>
      <c r="K136" s="27">
        <f>трафик!E136</f>
        <v>100.62138263665594</v>
      </c>
      <c r="L136" s="26">
        <f t="shared" si="20"/>
        <v>549.09060509554047</v>
      </c>
      <c r="M136" s="193">
        <f t="shared" si="24"/>
        <v>82</v>
      </c>
      <c r="N136" s="18">
        <f>'чек-лист'!E136</f>
        <v>94.6</v>
      </c>
      <c r="O136" s="213">
        <f>ТП!C136</f>
        <v>35.333333333333336</v>
      </c>
      <c r="P136" s="71">
        <f>'распорядок дня'!E136</f>
        <v>97.849462365591393</v>
      </c>
      <c r="Q136" s="167">
        <f>'время открытия'!E136</f>
        <v>96.774193548387103</v>
      </c>
      <c r="R136" s="167">
        <f>'время закрытия'!E136</f>
        <v>100</v>
      </c>
      <c r="S136" s="167">
        <f>сан.дни!E136</f>
        <v>100</v>
      </c>
      <c r="T136" s="167">
        <f>фотоотчеты!E136</f>
        <v>93.548387096774192</v>
      </c>
      <c r="U136" s="299">
        <f>инкассация!D136</f>
        <v>96.774193548387103</v>
      </c>
      <c r="V136" s="7">
        <f>'кол-во по штату'!E136</f>
        <v>100</v>
      </c>
      <c r="W136" s="71">
        <f>'кол-во по штату'!F136</f>
        <v>0</v>
      </c>
      <c r="X136" s="167">
        <f>ценники!E136</f>
        <v>100</v>
      </c>
      <c r="Y136" s="167">
        <f>просрок!E136</f>
        <v>66.666666666666657</v>
      </c>
      <c r="Z136" s="301">
        <f>'медицинские книжки'!C136</f>
        <v>100</v>
      </c>
      <c r="AA136" s="77">
        <f>'% выкладки'!C136</f>
        <v>100</v>
      </c>
      <c r="AB136" s="2">
        <f>'товарные и кассовые отчеты'!E136</f>
        <v>90</v>
      </c>
      <c r="AC136" s="300">
        <f>'Z-отчеты'!E136</f>
        <v>100</v>
      </c>
      <c r="AD136" s="71">
        <f>Очередь!F136</f>
        <v>50</v>
      </c>
      <c r="AE136" s="7">
        <f>'Главная касса'!C136</f>
        <v>100</v>
      </c>
      <c r="AF136" s="277">
        <f>'минусовые остатки'!D136</f>
        <v>50</v>
      </c>
      <c r="AG136" s="26">
        <f t="shared" si="21"/>
        <v>1571.5462365591397</v>
      </c>
      <c r="AH136" s="62">
        <f t="shared" si="25"/>
        <v>171</v>
      </c>
      <c r="AI136" s="86">
        <f>ревизии!E136</f>
        <v>72</v>
      </c>
      <c r="AJ136" s="41">
        <f>ревизии!F136</f>
        <v>-9300.2900000000009</v>
      </c>
      <c r="AK136" s="285">
        <f>ревизии!H136</f>
        <v>0</v>
      </c>
      <c r="AL136" s="167">
        <f>локалки!E136</f>
        <v>100</v>
      </c>
      <c r="AM136" s="167">
        <f>'подснятия сигареты'!E136</f>
        <v>100</v>
      </c>
      <c r="AN136" s="1">
        <f>IF('предоставление скидок'!C136=0,100,0)</f>
        <v>100</v>
      </c>
      <c r="AO136" s="29">
        <f>IF('предоставление скидок'!D136=0,100,0)</f>
        <v>100</v>
      </c>
      <c r="AP136" s="26">
        <f t="shared" si="22"/>
        <v>472</v>
      </c>
      <c r="AQ136" s="61">
        <f t="shared" si="26"/>
        <v>104</v>
      </c>
      <c r="AR136" s="206">
        <f t="shared" si="23"/>
        <v>2592.6368416546802</v>
      </c>
      <c r="AS136" s="62">
        <f t="shared" si="27"/>
        <v>144</v>
      </c>
      <c r="AT136" s="81"/>
    </row>
    <row r="137" spans="1:46">
      <c r="A137" s="136">
        <v>137</v>
      </c>
      <c r="B137" s="216" t="s">
        <v>623</v>
      </c>
      <c r="C137" s="216" t="s">
        <v>171</v>
      </c>
      <c r="D137" s="216" t="s">
        <v>603</v>
      </c>
      <c r="E137" s="136" t="s">
        <v>107</v>
      </c>
      <c r="F137" s="7">
        <f>'план на месяц'!E137</f>
        <v>91.607323972602771</v>
      </c>
      <c r="G137" s="51">
        <f>приоритет!E137</f>
        <v>241.00947368421052</v>
      </c>
      <c r="H137" s="51">
        <f>допродажи!E137</f>
        <v>63.199050332383656</v>
      </c>
      <c r="I137" s="18">
        <f>'средний чек'!E137</f>
        <v>94.924748895651916</v>
      </c>
      <c r="J137" s="71">
        <f>'ср. кол-во позиций в чеке'!E137</f>
        <v>79.846666666666664</v>
      </c>
      <c r="K137" s="27">
        <f>трафик!E137</f>
        <v>95.848707482993191</v>
      </c>
      <c r="L137" s="26">
        <f t="shared" si="20"/>
        <v>666.43597103450873</v>
      </c>
      <c r="M137" s="193">
        <f t="shared" si="24"/>
        <v>16</v>
      </c>
      <c r="N137" s="18">
        <f>'чек-лист'!E137</f>
        <v>96.35</v>
      </c>
      <c r="O137" s="213">
        <f>ТП!C137</f>
        <v>31.5</v>
      </c>
      <c r="P137" s="71">
        <f>'распорядок дня'!E137</f>
        <v>90.860215053763454</v>
      </c>
      <c r="Q137" s="167">
        <f>'время открытия'!E137</f>
        <v>100</v>
      </c>
      <c r="R137" s="167">
        <f>'время закрытия'!E137</f>
        <v>100</v>
      </c>
      <c r="S137" s="167">
        <f>сан.дни!E137</f>
        <v>100</v>
      </c>
      <c r="T137" s="167">
        <f>фотоотчеты!E137</f>
        <v>45.161290322580648</v>
      </c>
      <c r="U137" s="299">
        <f>инкассация!D137</f>
        <v>100</v>
      </c>
      <c r="V137" s="7">
        <f>'кол-во по штату'!E137</f>
        <v>100</v>
      </c>
      <c r="W137" s="71">
        <f>'кол-во по штату'!F137</f>
        <v>0</v>
      </c>
      <c r="X137" s="167">
        <f>ценники!E137</f>
        <v>100</v>
      </c>
      <c r="Y137" s="167">
        <f>просрок!E137</f>
        <v>100</v>
      </c>
      <c r="Z137" s="301">
        <f>'медицинские книжки'!C137</f>
        <v>100</v>
      </c>
      <c r="AA137" s="77">
        <f>'% выкладки'!C137</f>
        <v>100</v>
      </c>
      <c r="AB137" s="2">
        <f>'товарные и кассовые отчеты'!E137</f>
        <v>90</v>
      </c>
      <c r="AC137" s="300">
        <f>'Z-отчеты'!E137</f>
        <v>100</v>
      </c>
      <c r="AD137" s="71">
        <f>Очередь!F137</f>
        <v>100</v>
      </c>
      <c r="AE137" s="7">
        <f>'Главная касса'!C137</f>
        <v>100</v>
      </c>
      <c r="AF137" s="277">
        <f>'минусовые остатки'!D137</f>
        <v>100</v>
      </c>
      <c r="AG137" s="26">
        <f t="shared" si="21"/>
        <v>1653.871505376344</v>
      </c>
      <c r="AH137" s="193">
        <f t="shared" si="25"/>
        <v>131</v>
      </c>
      <c r="AI137" s="86">
        <f>ревизии!E137</f>
        <v>19</v>
      </c>
      <c r="AJ137" s="41">
        <f>ревизии!F137</f>
        <v>-12101.42</v>
      </c>
      <c r="AK137" s="285">
        <f>ревизии!H137</f>
        <v>50</v>
      </c>
      <c r="AL137" s="167">
        <f>локалки!E137</f>
        <v>100</v>
      </c>
      <c r="AM137" s="167">
        <f>'подснятия сигареты'!E137</f>
        <v>100</v>
      </c>
      <c r="AN137" s="1">
        <f>IF('предоставление скидок'!C137=0,100,0)</f>
        <v>0</v>
      </c>
      <c r="AO137" s="29">
        <f>IF('предоставление скидок'!D137=0,100,0)</f>
        <v>100</v>
      </c>
      <c r="AP137" s="26">
        <f t="shared" si="22"/>
        <v>369</v>
      </c>
      <c r="AQ137" s="61">
        <f t="shared" si="26"/>
        <v>174</v>
      </c>
      <c r="AR137" s="206">
        <f t="shared" si="23"/>
        <v>2689.3074764108528</v>
      </c>
      <c r="AS137" s="62">
        <f t="shared" si="27"/>
        <v>100</v>
      </c>
      <c r="AT137" s="81"/>
    </row>
    <row r="138" spans="1:46">
      <c r="A138" s="136">
        <v>138</v>
      </c>
      <c r="B138" s="216" t="s">
        <v>621</v>
      </c>
      <c r="C138" s="216" t="s">
        <v>112</v>
      </c>
      <c r="D138" s="216" t="s">
        <v>634</v>
      </c>
      <c r="E138" s="136" t="s">
        <v>618</v>
      </c>
      <c r="F138" s="7">
        <f>'план на месяц'!E138</f>
        <v>98.534637047484722</v>
      </c>
      <c r="G138" s="51">
        <f>приоритет!E138</f>
        <v>113.31315789473683</v>
      </c>
      <c r="H138" s="51">
        <f>допродажи!E138</f>
        <v>77.941554630069604</v>
      </c>
      <c r="I138" s="18">
        <f>'средний чек'!E138</f>
        <v>98.054460619738975</v>
      </c>
      <c r="J138" s="71">
        <f>'ср. кол-во позиций в чеке'!E138</f>
        <v>77.009999999999991</v>
      </c>
      <c r="K138" s="27">
        <f>трафик!E138</f>
        <v>98.771534195933455</v>
      </c>
      <c r="L138" s="26">
        <f t="shared" si="20"/>
        <v>563.62534438796354</v>
      </c>
      <c r="M138" s="193">
        <f t="shared" si="24"/>
        <v>63</v>
      </c>
      <c r="N138" s="18">
        <f>'чек-лист'!E138</f>
        <v>97.85</v>
      </c>
      <c r="O138" s="213">
        <f>ТП!C138</f>
        <v>90.666666666666671</v>
      </c>
      <c r="P138" s="71">
        <f>'распорядок дня'!E138</f>
        <v>100</v>
      </c>
      <c r="Q138" s="167">
        <f>'время открытия'!E138</f>
        <v>100</v>
      </c>
      <c r="R138" s="167">
        <f>'время закрытия'!E138</f>
        <v>100</v>
      </c>
      <c r="S138" s="167">
        <f>сан.дни!E138</f>
        <v>100</v>
      </c>
      <c r="T138" s="167">
        <f>фотоотчеты!E138</f>
        <v>100</v>
      </c>
      <c r="U138" s="299">
        <f>инкассация!D138</f>
        <v>100</v>
      </c>
      <c r="V138" s="7">
        <f>'кол-во по штату'!E138</f>
        <v>80</v>
      </c>
      <c r="W138" s="71">
        <f>'кол-во по штату'!F138</f>
        <v>-1</v>
      </c>
      <c r="X138" s="167">
        <f>ценники!E138</f>
        <v>100</v>
      </c>
      <c r="Y138" s="167">
        <f>просрок!E138</f>
        <v>100</v>
      </c>
      <c r="Z138" s="301">
        <f>'медицинские книжки'!C138</f>
        <v>100</v>
      </c>
      <c r="AA138" s="77">
        <f>'% выкладки'!C138</f>
        <v>100</v>
      </c>
      <c r="AB138" s="2">
        <f>'товарные и кассовые отчеты'!E138</f>
        <v>100</v>
      </c>
      <c r="AC138" s="300">
        <f>'Z-отчеты'!E138</f>
        <v>100</v>
      </c>
      <c r="AD138" s="71">
        <f>Очередь!F138</f>
        <v>100</v>
      </c>
      <c r="AE138" s="7">
        <f>'Главная касса'!C138</f>
        <v>100</v>
      </c>
      <c r="AF138" s="277">
        <f>'минусовые остатки'!D138</f>
        <v>50</v>
      </c>
      <c r="AG138" s="26">
        <f t="shared" si="21"/>
        <v>1718.5166666666667</v>
      </c>
      <c r="AH138" s="193">
        <f t="shared" si="25"/>
        <v>58</v>
      </c>
      <c r="AI138" s="86">
        <f>ревизии!E138</f>
        <v>9</v>
      </c>
      <c r="AJ138" s="41">
        <f>ревизии!F138</f>
        <v>-20839.16</v>
      </c>
      <c r="AK138" s="285">
        <f>ревизии!H138</f>
        <v>50</v>
      </c>
      <c r="AL138" s="167">
        <f>локалки!E138</f>
        <v>100</v>
      </c>
      <c r="AM138" s="167">
        <f>'подснятия сигареты'!E138</f>
        <v>100</v>
      </c>
      <c r="AN138" s="1">
        <f>IF('предоставление скидок'!C138=0,100,0)</f>
        <v>100</v>
      </c>
      <c r="AO138" s="29">
        <f>IF('предоставление скидок'!D138=0,100,0)</f>
        <v>100</v>
      </c>
      <c r="AP138" s="26">
        <f t="shared" si="22"/>
        <v>459</v>
      </c>
      <c r="AQ138" s="61">
        <f t="shared" si="26"/>
        <v>109</v>
      </c>
      <c r="AR138" s="206">
        <f t="shared" si="23"/>
        <v>2741.1420110546301</v>
      </c>
      <c r="AS138" s="193">
        <f t="shared" si="27"/>
        <v>70</v>
      </c>
      <c r="AT138" s="81"/>
    </row>
    <row r="139" spans="1:46">
      <c r="A139" s="136">
        <v>139</v>
      </c>
      <c r="B139" s="216" t="s">
        <v>623</v>
      </c>
      <c r="C139" s="216" t="s">
        <v>124</v>
      </c>
      <c r="D139" s="216" t="s">
        <v>606</v>
      </c>
      <c r="E139" s="136" t="s">
        <v>107</v>
      </c>
      <c r="F139" s="7">
        <f>'план на месяц'!E139</f>
        <v>89.16496676557864</v>
      </c>
      <c r="G139" s="51">
        <f>приоритет!E139</f>
        <v>118.53134328358207</v>
      </c>
      <c r="H139" s="51">
        <f>допродажи!E139</f>
        <v>70.729855666617368</v>
      </c>
      <c r="I139" s="18">
        <f>'средний чек'!E139</f>
        <v>98.365175461568697</v>
      </c>
      <c r="J139" s="71">
        <f>'ср. кол-во позиций в чеке'!E139</f>
        <v>100.05333333333333</v>
      </c>
      <c r="K139" s="27">
        <f>трафик!E139</f>
        <v>89.847058823529409</v>
      </c>
      <c r="L139" s="26">
        <f t="shared" si="20"/>
        <v>566.69173333420952</v>
      </c>
      <c r="M139" s="193">
        <f t="shared" si="24"/>
        <v>56</v>
      </c>
      <c r="N139" s="18">
        <f>'чек-лист'!E139</f>
        <v>98.5</v>
      </c>
      <c r="O139" s="213">
        <f>ТП!C139</f>
        <v>83</v>
      </c>
      <c r="P139" s="71">
        <f>'распорядок дня'!E139</f>
        <v>94.086021505376337</v>
      </c>
      <c r="Q139" s="167">
        <f>'время открытия'!E139</f>
        <v>100</v>
      </c>
      <c r="R139" s="167">
        <f>'время закрытия'!E139</f>
        <v>100</v>
      </c>
      <c r="S139" s="167">
        <f>сан.дни!E139</f>
        <v>100</v>
      </c>
      <c r="T139" s="167">
        <f>фотоотчеты!E139</f>
        <v>67.741935483870975</v>
      </c>
      <c r="U139" s="299">
        <f>инкассация!D139</f>
        <v>100</v>
      </c>
      <c r="V139" s="7">
        <f>'кол-во по штату'!E139</f>
        <v>100</v>
      </c>
      <c r="W139" s="71">
        <f>'кол-во по штату'!F139</f>
        <v>0</v>
      </c>
      <c r="X139" s="167">
        <f>ценники!E139</f>
        <v>100</v>
      </c>
      <c r="Y139" s="167">
        <f>просрок!E139</f>
        <v>100</v>
      </c>
      <c r="Z139" s="301">
        <f>'медицинские книжки'!C139</f>
        <v>100</v>
      </c>
      <c r="AA139" s="77">
        <f>'% выкладки'!C139</f>
        <v>72.727272727272734</v>
      </c>
      <c r="AB139" s="2">
        <f>'товарные и кассовые отчеты'!E139</f>
        <v>90</v>
      </c>
      <c r="AC139" s="300">
        <f>'Z-отчеты'!E139</f>
        <v>96.774193548387103</v>
      </c>
      <c r="AD139" s="71">
        <f>Очередь!F139</f>
        <v>100</v>
      </c>
      <c r="AE139" s="7">
        <f>'Главная касса'!C139</f>
        <v>100</v>
      </c>
      <c r="AF139" s="277">
        <f>'минусовые остатки'!D139</f>
        <v>0</v>
      </c>
      <c r="AG139" s="26">
        <f t="shared" si="21"/>
        <v>1602.8294232649071</v>
      </c>
      <c r="AH139" s="62">
        <f t="shared" si="25"/>
        <v>162</v>
      </c>
      <c r="AI139" s="86">
        <f>ревизии!E139</f>
        <v>98</v>
      </c>
      <c r="AJ139" s="41">
        <f>ревизии!F139</f>
        <v>-439.89</v>
      </c>
      <c r="AK139" s="285">
        <f>ревизии!H139</f>
        <v>0</v>
      </c>
      <c r="AL139" s="167">
        <f>локалки!E139</f>
        <v>67.032967032967036</v>
      </c>
      <c r="AM139" s="167">
        <f>'подснятия сигареты'!E139</f>
        <v>72.72727272727272</v>
      </c>
      <c r="AN139" s="1">
        <f>IF('предоставление скидок'!C139=0,100,0)</f>
        <v>100</v>
      </c>
      <c r="AO139" s="29">
        <f>IF('предоставление скидок'!D139=0,100,0)</f>
        <v>100</v>
      </c>
      <c r="AP139" s="26">
        <f t="shared" si="22"/>
        <v>437.76023976023976</v>
      </c>
      <c r="AQ139" s="61">
        <f t="shared" si="26"/>
        <v>127</v>
      </c>
      <c r="AR139" s="206">
        <f t="shared" si="23"/>
        <v>2607.2813963593562</v>
      </c>
      <c r="AS139" s="62">
        <f t="shared" si="27"/>
        <v>139</v>
      </c>
      <c r="AT139" s="207"/>
    </row>
    <row r="140" spans="1:46">
      <c r="A140" s="136">
        <v>140</v>
      </c>
      <c r="B140" s="216" t="s">
        <v>622</v>
      </c>
      <c r="C140" s="216" t="s">
        <v>112</v>
      </c>
      <c r="D140" s="216" t="s">
        <v>619</v>
      </c>
      <c r="E140" s="136" t="s">
        <v>108</v>
      </c>
      <c r="F140" s="7">
        <f>'план на месяц'!E140</f>
        <v>90.513457347275732</v>
      </c>
      <c r="G140" s="51">
        <f>приоритет!E140</f>
        <v>79.121811414392056</v>
      </c>
      <c r="H140" s="51">
        <f>допродажи!E140</f>
        <v>72.682187186993318</v>
      </c>
      <c r="I140" s="18">
        <f>'средний чек'!E140</f>
        <v>95.980153019241214</v>
      </c>
      <c r="J140" s="71">
        <f>'ср. кол-во позиций в чеке'!E140</f>
        <v>91.533333333333331</v>
      </c>
      <c r="K140" s="27">
        <f>трафик!E140</f>
        <v>85.6755</v>
      </c>
      <c r="L140" s="26">
        <f t="shared" si="20"/>
        <v>515.50644230123567</v>
      </c>
      <c r="M140" s="62">
        <f t="shared" si="24"/>
        <v>129</v>
      </c>
      <c r="N140" s="18">
        <f>'чек-лист'!E140</f>
        <v>90.25</v>
      </c>
      <c r="O140" s="213">
        <f>ТП!C140</f>
        <v>47.666666666666664</v>
      </c>
      <c r="P140" s="71">
        <f>'распорядок дня'!E140</f>
        <v>99.462365591397855</v>
      </c>
      <c r="Q140" s="167">
        <f>'время открытия'!E140</f>
        <v>100</v>
      </c>
      <c r="R140" s="167">
        <f>'время закрытия'!E140</f>
        <v>100</v>
      </c>
      <c r="S140" s="167">
        <f>сан.дни!E140</f>
        <v>100</v>
      </c>
      <c r="T140" s="167">
        <f>фотоотчеты!E140</f>
        <v>96.774193548387103</v>
      </c>
      <c r="U140" s="299">
        <f>инкассация!D140</f>
        <v>100</v>
      </c>
      <c r="V140" s="7">
        <f>'кол-во по штату'!E140</f>
        <v>100</v>
      </c>
      <c r="W140" s="71">
        <f>'кол-во по штату'!F140</f>
        <v>0</v>
      </c>
      <c r="X140" s="167">
        <f>ценники!E140</f>
        <v>100</v>
      </c>
      <c r="Y140" s="167">
        <f>просрок!E140</f>
        <v>100</v>
      </c>
      <c r="Z140" s="301">
        <f>'медицинские книжки'!C140</f>
        <v>0</v>
      </c>
      <c r="AA140" s="77">
        <f>'% выкладки'!C140</f>
        <v>100</v>
      </c>
      <c r="AB140" s="2">
        <f>'товарные и кассовые отчеты'!E140</f>
        <v>100</v>
      </c>
      <c r="AC140" s="300">
        <f>'Z-отчеты'!E140</f>
        <v>100</v>
      </c>
      <c r="AD140" s="71">
        <f>Очередь!F140</f>
        <v>100</v>
      </c>
      <c r="AE140" s="7">
        <f>'Главная касса'!C140</f>
        <v>100</v>
      </c>
      <c r="AF140" s="277">
        <f>'минусовые остатки'!D140</f>
        <v>100</v>
      </c>
      <c r="AG140" s="26">
        <f t="shared" si="21"/>
        <v>1634.1532258064517</v>
      </c>
      <c r="AH140" s="193">
        <f t="shared" si="25"/>
        <v>149</v>
      </c>
      <c r="AI140" s="86">
        <f>ревизии!E140</f>
        <v>80</v>
      </c>
      <c r="AJ140" s="41">
        <f>ревизии!F140</f>
        <v>-2764.8</v>
      </c>
      <c r="AK140" s="285">
        <f>ревизии!H140</f>
        <v>0</v>
      </c>
      <c r="AL140" s="167">
        <f>локалки!E140</f>
        <v>100</v>
      </c>
      <c r="AM140" s="167">
        <f>'подснятия сигареты'!E140</f>
        <v>100</v>
      </c>
      <c r="AN140" s="1">
        <f>IF('предоставление скидок'!C140=0,100,0)</f>
        <v>100</v>
      </c>
      <c r="AO140" s="29">
        <f>IF('предоставление скидок'!D140=0,100,0)</f>
        <v>0</v>
      </c>
      <c r="AP140" s="26">
        <f t="shared" si="22"/>
        <v>380</v>
      </c>
      <c r="AQ140" s="61">
        <f t="shared" si="26"/>
        <v>166</v>
      </c>
      <c r="AR140" s="206">
        <f t="shared" si="23"/>
        <v>2529.6596681076871</v>
      </c>
      <c r="AS140" s="62">
        <f t="shared" si="27"/>
        <v>167</v>
      </c>
      <c r="AT140" s="81"/>
    </row>
    <row r="141" spans="1:46">
      <c r="A141" s="136">
        <v>141</v>
      </c>
      <c r="B141" s="216" t="s">
        <v>621</v>
      </c>
      <c r="C141" s="216" t="s">
        <v>112</v>
      </c>
      <c r="D141" s="216" t="s">
        <v>616</v>
      </c>
      <c r="E141" s="136" t="s">
        <v>618</v>
      </c>
      <c r="F141" s="7">
        <f>'план на месяц'!E141</f>
        <v>87.583298701298702</v>
      </c>
      <c r="G141" s="51">
        <f>приоритет!E141</f>
        <v>219.6655487804878</v>
      </c>
      <c r="H141" s="51">
        <f>допродажи!E141</f>
        <v>49.465913266627716</v>
      </c>
      <c r="I141" s="18">
        <f>'средний чек'!E141</f>
        <v>92.643874647432639</v>
      </c>
      <c r="J141" s="71">
        <f>'ср. кол-во позиций в чеке'!E141</f>
        <v>75.226666666666674</v>
      </c>
      <c r="K141" s="27">
        <f>трафик!E141</f>
        <v>93.927683284457473</v>
      </c>
      <c r="L141" s="26">
        <f t="shared" si="20"/>
        <v>618.51298534697094</v>
      </c>
      <c r="M141" s="193">
        <f t="shared" si="24"/>
        <v>28</v>
      </c>
      <c r="N141" s="18">
        <f>'чек-лист'!E141</f>
        <v>96.1</v>
      </c>
      <c r="O141" s="213">
        <f>ТП!C141</f>
        <v>41</v>
      </c>
      <c r="P141" s="71">
        <f>'распорядок дня'!E141</f>
        <v>98.850574712643677</v>
      </c>
      <c r="Q141" s="167">
        <f>'время открытия'!E141</f>
        <v>100</v>
      </c>
      <c r="R141" s="167">
        <f>'время закрытия'!E141</f>
        <v>100</v>
      </c>
      <c r="S141" s="167">
        <f>сан.дни!E141</f>
        <v>100</v>
      </c>
      <c r="T141" s="167">
        <f>фотоотчеты!E141</f>
        <v>96.551724137931032</v>
      </c>
      <c r="U141" s="299">
        <f>инкассация!D141</f>
        <v>100</v>
      </c>
      <c r="V141" s="7">
        <f>'кол-во по штату'!E141</f>
        <v>80</v>
      </c>
      <c r="W141" s="71">
        <f>'кол-во по штату'!F141</f>
        <v>-1</v>
      </c>
      <c r="X141" s="167">
        <f>ценники!E141</f>
        <v>66.666666666666657</v>
      </c>
      <c r="Y141" s="167">
        <f>просрок!E141</f>
        <v>100</v>
      </c>
      <c r="Z141" s="301">
        <f>'медицинские книжки'!C141</f>
        <v>100</v>
      </c>
      <c r="AA141" s="77">
        <f>'% выкладки'!C141</f>
        <v>100</v>
      </c>
      <c r="AB141" s="2">
        <f>'товарные и кассовые отчеты'!E141</f>
        <v>100</v>
      </c>
      <c r="AC141" s="300">
        <f>'Z-отчеты'!E141</f>
        <v>96.551724137931032</v>
      </c>
      <c r="AD141" s="71">
        <f>Очередь!F141</f>
        <v>100</v>
      </c>
      <c r="AE141" s="7">
        <f>'Главная касса'!C141</f>
        <v>100</v>
      </c>
      <c r="AF141" s="277">
        <f>'минусовые остатки'!D141</f>
        <v>100</v>
      </c>
      <c r="AG141" s="26">
        <f t="shared" si="21"/>
        <v>1675.7206896551725</v>
      </c>
      <c r="AH141" s="193">
        <f t="shared" si="25"/>
        <v>108</v>
      </c>
      <c r="AI141" s="86">
        <f>ревизии!E141</f>
        <v>0</v>
      </c>
      <c r="AJ141" s="41">
        <f>ревизии!F141</f>
        <v>-27608.7</v>
      </c>
      <c r="AK141" s="285">
        <f>ревизии!H141</f>
        <v>0</v>
      </c>
      <c r="AL141" s="167">
        <f>локалки!E141</f>
        <v>100</v>
      </c>
      <c r="AM141" s="167">
        <f>'подснятия сигареты'!E141</f>
        <v>63.636363636363633</v>
      </c>
      <c r="AN141" s="1">
        <f>IF('предоставление скидок'!C141=0,100,0)</f>
        <v>100</v>
      </c>
      <c r="AO141" s="29">
        <f>IF('предоставление скидок'!D141=0,100,0)</f>
        <v>100</v>
      </c>
      <c r="AP141" s="26">
        <f t="shared" si="22"/>
        <v>363.63636363636363</v>
      </c>
      <c r="AQ141" s="61">
        <f t="shared" si="26"/>
        <v>175</v>
      </c>
      <c r="AR141" s="206">
        <f t="shared" si="23"/>
        <v>2657.8700386385071</v>
      </c>
      <c r="AS141" s="62">
        <f t="shared" si="27"/>
        <v>119</v>
      </c>
      <c r="AT141" s="81"/>
    </row>
    <row r="142" spans="1:46">
      <c r="A142" s="136">
        <v>142</v>
      </c>
      <c r="B142" s="216" t="s">
        <v>621</v>
      </c>
      <c r="C142" s="216" t="s">
        <v>584</v>
      </c>
      <c r="D142" s="216" t="s">
        <v>641</v>
      </c>
      <c r="E142" s="136" t="s">
        <v>617</v>
      </c>
      <c r="F142" s="7">
        <f>'план на месяц'!E142</f>
        <v>104.45263279569892</v>
      </c>
      <c r="G142" s="51">
        <f>приоритет!E142</f>
        <v>181.61338942307691</v>
      </c>
      <c r="H142" s="51">
        <f>допродажи!E142</f>
        <v>46.122891827138062</v>
      </c>
      <c r="I142" s="18">
        <f>'средний чек'!E142</f>
        <v>95.655890795401376</v>
      </c>
      <c r="J142" s="71">
        <f>'ср. кол-во позиций в чеке'!E142</f>
        <v>80.416666666666671</v>
      </c>
      <c r="K142" s="27">
        <f>трафик!E142</f>
        <v>108.61229946524065</v>
      </c>
      <c r="L142" s="26">
        <f t="shared" si="20"/>
        <v>616.87377097322269</v>
      </c>
      <c r="M142" s="193">
        <f t="shared" si="24"/>
        <v>30</v>
      </c>
      <c r="N142" s="18">
        <f>'чек-лист'!E142</f>
        <v>91</v>
      </c>
      <c r="O142" s="213">
        <f>ТП!C142</f>
        <v>48.333333333333336</v>
      </c>
      <c r="P142" s="71">
        <f>'распорядок дня'!E142</f>
        <v>98.387096774193537</v>
      </c>
      <c r="Q142" s="167">
        <f>'время открытия'!E142</f>
        <v>100</v>
      </c>
      <c r="R142" s="167">
        <f>'время закрытия'!E142</f>
        <v>100</v>
      </c>
      <c r="S142" s="167">
        <f>сан.дни!E142</f>
        <v>100</v>
      </c>
      <c r="T142" s="167">
        <f>фотоотчеты!E142</f>
        <v>90.322580645161295</v>
      </c>
      <c r="U142" s="299">
        <f>инкассация!D142</f>
        <v>100</v>
      </c>
      <c r="V142" s="7">
        <f>'кол-во по штату'!E142</f>
        <v>100</v>
      </c>
      <c r="W142" s="71">
        <f>'кол-во по штату'!F142</f>
        <v>0</v>
      </c>
      <c r="X142" s="167">
        <f>ценники!E142</f>
        <v>100</v>
      </c>
      <c r="Y142" s="167">
        <f>просрок!E142</f>
        <v>66.666666666666657</v>
      </c>
      <c r="Z142" s="301">
        <f>'медицинские книжки'!C142</f>
        <v>100</v>
      </c>
      <c r="AA142" s="77">
        <f>'% выкладки'!C142</f>
        <v>100</v>
      </c>
      <c r="AB142" s="2">
        <f>'товарные и кассовые отчеты'!E142</f>
        <v>100</v>
      </c>
      <c r="AC142" s="300">
        <f>'Z-отчеты'!E142</f>
        <v>100</v>
      </c>
      <c r="AD142" s="71">
        <f>Очередь!F142</f>
        <v>100</v>
      </c>
      <c r="AE142" s="7">
        <f>'Главная касса'!C142</f>
        <v>100</v>
      </c>
      <c r="AF142" s="277">
        <f>'минусовые остатки'!D142</f>
        <v>100</v>
      </c>
      <c r="AG142" s="26">
        <f t="shared" si="21"/>
        <v>1694.7096774193549</v>
      </c>
      <c r="AH142" s="193">
        <f t="shared" si="25"/>
        <v>79</v>
      </c>
      <c r="AI142" s="86">
        <f>ревизии!E142</f>
        <v>100</v>
      </c>
      <c r="AJ142" s="41">
        <f>ревизии!F142</f>
        <v>173.08</v>
      </c>
      <c r="AK142" s="285">
        <f>ревизии!H142</f>
        <v>0</v>
      </c>
      <c r="AL142" s="167">
        <f>локалки!E142</f>
        <v>100</v>
      </c>
      <c r="AM142" s="167">
        <f>'подснятия сигареты'!E142</f>
        <v>100</v>
      </c>
      <c r="AN142" s="1">
        <f>IF('предоставление скидок'!C142=0,100,0)</f>
        <v>0</v>
      </c>
      <c r="AO142" s="29">
        <f>IF('предоставление скидок'!D142=0,100,0)</f>
        <v>100</v>
      </c>
      <c r="AP142" s="26">
        <f t="shared" si="22"/>
        <v>400</v>
      </c>
      <c r="AQ142" s="61">
        <f t="shared" si="26"/>
        <v>137</v>
      </c>
      <c r="AR142" s="206">
        <f t="shared" si="23"/>
        <v>2711.5834483925778</v>
      </c>
      <c r="AS142" s="193">
        <f t="shared" si="27"/>
        <v>85</v>
      </c>
      <c r="AT142" s="81"/>
    </row>
    <row r="143" spans="1:46">
      <c r="A143" s="136">
        <v>143</v>
      </c>
      <c r="B143" s="216" t="s">
        <v>623</v>
      </c>
      <c r="C143" s="216" t="s">
        <v>122</v>
      </c>
      <c r="D143" s="216" t="s">
        <v>635</v>
      </c>
      <c r="E143" s="136" t="s">
        <v>756</v>
      </c>
      <c r="F143" s="7">
        <f>'план на месяц'!E143</f>
        <v>96.991111842105269</v>
      </c>
      <c r="G143" s="51">
        <f>приоритет!E143</f>
        <v>385.09610619469026</v>
      </c>
      <c r="H143" s="51">
        <f>допродажи!E143</f>
        <v>70.67132055043308</v>
      </c>
      <c r="I143" s="18">
        <f>'средний чек'!E143</f>
        <v>96.605326099064925</v>
      </c>
      <c r="J143" s="71">
        <f>'ср. кол-во позиций в чеке'!E143</f>
        <v>73.349999999999994</v>
      </c>
      <c r="K143" s="27">
        <f>трафик!E143</f>
        <v>99.526304347826084</v>
      </c>
      <c r="L143" s="26">
        <f t="shared" si="20"/>
        <v>822.24016903411962</v>
      </c>
      <c r="M143" s="193">
        <f t="shared" si="24"/>
        <v>5</v>
      </c>
      <c r="N143" s="18">
        <f>'чек-лист'!E143</f>
        <v>95.65</v>
      </c>
      <c r="O143" s="213">
        <f>ТП!C143</f>
        <v>68.5</v>
      </c>
      <c r="P143" s="71">
        <f>'распорядок дня'!E143</f>
        <v>99.462365591397855</v>
      </c>
      <c r="Q143" s="167">
        <f>'время открытия'!E143</f>
        <v>100</v>
      </c>
      <c r="R143" s="167">
        <f>'время закрытия'!E143</f>
        <v>100</v>
      </c>
      <c r="S143" s="167">
        <f>сан.дни!E143</f>
        <v>100</v>
      </c>
      <c r="T143" s="167">
        <f>фотоотчеты!E143</f>
        <v>100</v>
      </c>
      <c r="U143" s="299">
        <f>инкассация!D143</f>
        <v>100</v>
      </c>
      <c r="V143" s="7">
        <f>'кол-во по штату'!E143</f>
        <v>100</v>
      </c>
      <c r="W143" s="71">
        <f>'кол-во по штату'!F143</f>
        <v>0</v>
      </c>
      <c r="X143" s="167">
        <f>ценники!E143</f>
        <v>100</v>
      </c>
      <c r="Y143" s="167">
        <f>просрок!E143</f>
        <v>100</v>
      </c>
      <c r="Z143" s="301">
        <f>'медицинские книжки'!C143</f>
        <v>100</v>
      </c>
      <c r="AA143" s="77">
        <f>'% выкладки'!C143</f>
        <v>100</v>
      </c>
      <c r="AB143" s="2">
        <f>'товарные и кассовые отчеты'!E143</f>
        <v>100</v>
      </c>
      <c r="AC143" s="300">
        <f>'Z-отчеты'!E143</f>
        <v>96.774193548387103</v>
      </c>
      <c r="AD143" s="71">
        <f>Очередь!F143</f>
        <v>100</v>
      </c>
      <c r="AE143" s="7">
        <f>'Главная касса'!C143</f>
        <v>100</v>
      </c>
      <c r="AF143" s="277">
        <f>'минусовые остатки'!D143</f>
        <v>100</v>
      </c>
      <c r="AG143" s="26">
        <f t="shared" si="21"/>
        <v>1760.3865591397848</v>
      </c>
      <c r="AH143" s="193">
        <f t="shared" si="25"/>
        <v>9</v>
      </c>
      <c r="AI143" s="86">
        <f>ревизии!E143</f>
        <v>26</v>
      </c>
      <c r="AJ143" s="41">
        <f>ревизии!F143</f>
        <v>-29034.02</v>
      </c>
      <c r="AK143" s="285">
        <f>ревизии!H143</f>
        <v>50</v>
      </c>
      <c r="AL143" s="167">
        <f>локалки!E143</f>
        <v>100</v>
      </c>
      <c r="AM143" s="167">
        <f>'подснятия сигареты'!E143</f>
        <v>100</v>
      </c>
      <c r="AN143" s="1">
        <f>IF('предоставление скидок'!C143=0,100,0)</f>
        <v>100</v>
      </c>
      <c r="AO143" s="29">
        <f>IF('предоставление скидок'!D143=0,100,0)</f>
        <v>0</v>
      </c>
      <c r="AP143" s="26">
        <f t="shared" si="22"/>
        <v>376</v>
      </c>
      <c r="AQ143" s="61">
        <f t="shared" si="26"/>
        <v>171</v>
      </c>
      <c r="AR143" s="206">
        <f t="shared" si="23"/>
        <v>2958.6267281739047</v>
      </c>
      <c r="AS143" s="193">
        <f t="shared" si="27"/>
        <v>6</v>
      </c>
      <c r="AT143" s="81"/>
    </row>
    <row r="144" spans="1:46">
      <c r="A144" s="136">
        <v>144</v>
      </c>
      <c r="B144" s="216" t="s">
        <v>623</v>
      </c>
      <c r="C144" s="216" t="s">
        <v>122</v>
      </c>
      <c r="D144" s="216" t="s">
        <v>636</v>
      </c>
      <c r="E144" s="136" t="s">
        <v>756</v>
      </c>
      <c r="F144" s="7">
        <f>'план на месяц'!E144</f>
        <v>90.953886422302517</v>
      </c>
      <c r="G144" s="51">
        <f>приоритет!E144</f>
        <v>246.07668874172188</v>
      </c>
      <c r="H144" s="51">
        <f>допродажи!E144</f>
        <v>111.47123768034419</v>
      </c>
      <c r="I144" s="18">
        <f>'средний чек'!E144</f>
        <v>94.929864775156901</v>
      </c>
      <c r="J144" s="71">
        <f>'ср. кол-во позиций в чеке'!E144</f>
        <v>80.546666666666667</v>
      </c>
      <c r="K144" s="27">
        <f>трафик!E144</f>
        <v>94.015805471124622</v>
      </c>
      <c r="L144" s="26">
        <f t="shared" si="20"/>
        <v>717.99414975731679</v>
      </c>
      <c r="M144" s="193">
        <f t="shared" si="24"/>
        <v>11</v>
      </c>
      <c r="N144" s="18">
        <f>'чек-лист'!E144</f>
        <v>95.65</v>
      </c>
      <c r="O144" s="213">
        <f>ТП!C144</f>
        <v>64.5</v>
      </c>
      <c r="P144" s="71">
        <f>'распорядок дня'!E144</f>
        <v>100</v>
      </c>
      <c r="Q144" s="167">
        <f>'время открытия'!E144</f>
        <v>100</v>
      </c>
      <c r="R144" s="167">
        <f>'время закрытия'!E144</f>
        <v>100</v>
      </c>
      <c r="S144" s="167">
        <f>сан.дни!E144</f>
        <v>100</v>
      </c>
      <c r="T144" s="167">
        <f>фотоотчеты!E144</f>
        <v>100</v>
      </c>
      <c r="U144" s="299">
        <f>инкассация!D144</f>
        <v>100</v>
      </c>
      <c r="V144" s="7">
        <f>'кол-во по штату'!E144</f>
        <v>100</v>
      </c>
      <c r="W144" s="71">
        <f>'кол-во по штату'!F144</f>
        <v>0</v>
      </c>
      <c r="X144" s="167">
        <f>ценники!E144</f>
        <v>66.666666666666657</v>
      </c>
      <c r="Y144" s="167">
        <f>просрок!E144</f>
        <v>66.666666666666657</v>
      </c>
      <c r="Z144" s="301">
        <f>'медицинские книжки'!C144</f>
        <v>100</v>
      </c>
      <c r="AA144" s="77">
        <f>'% выкладки'!C144</f>
        <v>100</v>
      </c>
      <c r="AB144" s="2">
        <f>'товарные и кассовые отчеты'!E144</f>
        <v>100</v>
      </c>
      <c r="AC144" s="300">
        <f>'Z-отчеты'!E144</f>
        <v>100</v>
      </c>
      <c r="AD144" s="71">
        <f>Очередь!F144</f>
        <v>50</v>
      </c>
      <c r="AE144" s="7">
        <f>'Главная касса'!C144</f>
        <v>100</v>
      </c>
      <c r="AF144" s="277">
        <f>'минусовые остатки'!D144</f>
        <v>100</v>
      </c>
      <c r="AG144" s="26">
        <f t="shared" si="21"/>
        <v>1643.4833333333331</v>
      </c>
      <c r="AH144" s="193">
        <f t="shared" si="25"/>
        <v>139</v>
      </c>
      <c r="AI144" s="86">
        <f>ревизии!E144</f>
        <v>56</v>
      </c>
      <c r="AJ144" s="41">
        <f>ревизии!F144</f>
        <v>-10153.18</v>
      </c>
      <c r="AK144" s="285">
        <f>ревизии!H144</f>
        <v>0</v>
      </c>
      <c r="AL144" s="167">
        <f>локалки!E144</f>
        <v>100</v>
      </c>
      <c r="AM144" s="167">
        <f>'подснятия сигареты'!E144</f>
        <v>100</v>
      </c>
      <c r="AN144" s="1">
        <f>IF('предоставление скидок'!C144=0,100,0)</f>
        <v>100</v>
      </c>
      <c r="AO144" s="29">
        <f>IF('предоставление скидок'!D144=0,100,0)</f>
        <v>100</v>
      </c>
      <c r="AP144" s="26">
        <f t="shared" si="22"/>
        <v>456</v>
      </c>
      <c r="AQ144" s="61">
        <f t="shared" si="26"/>
        <v>110</v>
      </c>
      <c r="AR144" s="206">
        <f t="shared" si="23"/>
        <v>2817.4774830906499</v>
      </c>
      <c r="AS144" s="193">
        <f t="shared" si="27"/>
        <v>25</v>
      </c>
      <c r="AT144" s="81"/>
    </row>
    <row r="145" spans="1:46">
      <c r="A145" s="136">
        <v>145</v>
      </c>
      <c r="B145" s="216" t="s">
        <v>623</v>
      </c>
      <c r="C145" s="216" t="s">
        <v>122</v>
      </c>
      <c r="D145" s="216" t="s">
        <v>642</v>
      </c>
      <c r="E145" s="136" t="s">
        <v>528</v>
      </c>
      <c r="F145" s="7">
        <f>'план на месяц'!E145</f>
        <v>102.20195335608643</v>
      </c>
      <c r="G145" s="51">
        <f>приоритет!E145</f>
        <v>622.43389380530971</v>
      </c>
      <c r="H145" s="51">
        <f>допродажи!E145</f>
        <v>81.661202651111978</v>
      </c>
      <c r="I145" s="18">
        <f>'средний чек'!E145</f>
        <v>97.254056424024554</v>
      </c>
      <c r="J145" s="71">
        <f>'ср. кол-во позиций в чеке'!E145</f>
        <v>79.829999999999984</v>
      </c>
      <c r="K145" s="27">
        <f>трафик!E145</f>
        <v>103.63350785340313</v>
      </c>
      <c r="L145" s="26">
        <f t="shared" si="20"/>
        <v>1087.0146140899358</v>
      </c>
      <c r="M145" s="193">
        <f t="shared" si="24"/>
        <v>2</v>
      </c>
      <c r="N145" s="18">
        <f>'чек-лист'!E145</f>
        <v>95.5</v>
      </c>
      <c r="O145" s="213">
        <f>ТП!C145</f>
        <v>77</v>
      </c>
      <c r="P145" s="71">
        <f>'распорядок дня'!E145</f>
        <v>99.462365591397855</v>
      </c>
      <c r="Q145" s="167">
        <f>'время открытия'!E145</f>
        <v>100</v>
      </c>
      <c r="R145" s="167">
        <f>'время закрытия'!E145</f>
        <v>100</v>
      </c>
      <c r="S145" s="167">
        <f>сан.дни!E145</f>
        <v>100</v>
      </c>
      <c r="T145" s="167">
        <f>фотоотчеты!E145</f>
        <v>100</v>
      </c>
      <c r="U145" s="299">
        <f>инкассация!D145</f>
        <v>100</v>
      </c>
      <c r="V145" s="7">
        <f>'кол-во по штату'!E145</f>
        <v>100</v>
      </c>
      <c r="W145" s="71">
        <f>'кол-во по штату'!F145</f>
        <v>0</v>
      </c>
      <c r="X145" s="167">
        <f>ценники!E145</f>
        <v>100</v>
      </c>
      <c r="Y145" s="167">
        <f>просрок!E145</f>
        <v>66.666666666666657</v>
      </c>
      <c r="Z145" s="301">
        <f>'медицинские книжки'!C145</f>
        <v>100</v>
      </c>
      <c r="AA145" s="77">
        <f>'% выкладки'!C145</f>
        <v>100</v>
      </c>
      <c r="AB145" s="2">
        <f>'товарные и кассовые отчеты'!E145</f>
        <v>100</v>
      </c>
      <c r="AC145" s="300">
        <f>'Z-отчеты'!E145</f>
        <v>96.774193548387103</v>
      </c>
      <c r="AD145" s="71">
        <f>Очередь!F145</f>
        <v>100</v>
      </c>
      <c r="AE145" s="7">
        <f>'Главная касса'!C145</f>
        <v>100</v>
      </c>
      <c r="AF145" s="277">
        <f>'минусовые остатки'!D145</f>
        <v>100</v>
      </c>
      <c r="AG145" s="26">
        <f t="shared" si="21"/>
        <v>1735.4032258064517</v>
      </c>
      <c r="AH145" s="193">
        <f t="shared" si="25"/>
        <v>37</v>
      </c>
      <c r="AI145" s="86">
        <f>ревизии!E145</f>
        <v>45</v>
      </c>
      <c r="AJ145" s="41">
        <f>ревизии!F145</f>
        <v>-17189</v>
      </c>
      <c r="AK145" s="285">
        <f>ревизии!H145</f>
        <v>50</v>
      </c>
      <c r="AL145" s="167">
        <f>локалки!E145</f>
        <v>100</v>
      </c>
      <c r="AM145" s="167">
        <f>'подснятия сигареты'!E145</f>
        <v>100</v>
      </c>
      <c r="AN145" s="1">
        <f>IF('предоставление скидок'!C145=0,100,0)</f>
        <v>100</v>
      </c>
      <c r="AO145" s="29">
        <f>IF('предоставление скидок'!D145=0,100,0)</f>
        <v>100</v>
      </c>
      <c r="AP145" s="26">
        <f t="shared" si="22"/>
        <v>495</v>
      </c>
      <c r="AQ145" s="62">
        <f t="shared" si="26"/>
        <v>69</v>
      </c>
      <c r="AR145" s="206">
        <f t="shared" si="23"/>
        <v>3317.4178398963877</v>
      </c>
      <c r="AS145" s="193">
        <f t="shared" si="27"/>
        <v>2</v>
      </c>
      <c r="AT145" s="81"/>
    </row>
    <row r="146" spans="1:46">
      <c r="A146" s="136">
        <v>146</v>
      </c>
      <c r="B146" s="216" t="s">
        <v>623</v>
      </c>
      <c r="C146" s="216" t="s">
        <v>649</v>
      </c>
      <c r="D146" s="216" t="s">
        <v>27</v>
      </c>
      <c r="E146" s="136" t="s">
        <v>684</v>
      </c>
      <c r="F146" s="7">
        <f>'план на месяц'!E146</f>
        <v>103.62592370979804</v>
      </c>
      <c r="G146" s="51">
        <f>приоритет!E146</f>
        <v>102.23654867256637</v>
      </c>
      <c r="H146" s="51">
        <f>допродажи!E146</f>
        <v>107.027201309102</v>
      </c>
      <c r="I146" s="18">
        <f>'средний чек'!E146</f>
        <v>84.769860499265775</v>
      </c>
      <c r="J146" s="71">
        <f>'ср. кол-во позиций в чеке'!E146</f>
        <v>73.86333333333333</v>
      </c>
      <c r="K146" s="27">
        <f>трафик!E146</f>
        <v>118.95196506550218</v>
      </c>
      <c r="L146" s="26">
        <f t="shared" si="20"/>
        <v>590.47483258956777</v>
      </c>
      <c r="M146" s="193">
        <f t="shared" si="24"/>
        <v>38</v>
      </c>
      <c r="N146" s="18">
        <f>'чек-лист'!E146</f>
        <v>95.75</v>
      </c>
      <c r="O146" s="213">
        <f>ТП!C146</f>
        <v>0</v>
      </c>
      <c r="P146" s="71">
        <f>'распорядок дня'!E146</f>
        <v>98.387096774193566</v>
      </c>
      <c r="Q146" s="167">
        <f>'время открытия'!E146</f>
        <v>100</v>
      </c>
      <c r="R146" s="167">
        <f>'время закрытия'!E146</f>
        <v>100</v>
      </c>
      <c r="S146" s="167">
        <f>сан.дни!E146</f>
        <v>100</v>
      </c>
      <c r="T146" s="167">
        <f>фотоотчеты!E146</f>
        <v>93.548387096774192</v>
      </c>
      <c r="U146" s="299">
        <f>инкассация!D146</f>
        <v>100</v>
      </c>
      <c r="V146" s="7">
        <f>'кол-во по штату'!E146</f>
        <v>100</v>
      </c>
      <c r="W146" s="71">
        <f>'кол-во по штату'!F146</f>
        <v>0</v>
      </c>
      <c r="X146" s="167">
        <f>ценники!E146</f>
        <v>100</v>
      </c>
      <c r="Y146" s="167">
        <f>просрок!E146</f>
        <v>100</v>
      </c>
      <c r="Z146" s="301">
        <f>'медицинские книжки'!C146</f>
        <v>100</v>
      </c>
      <c r="AA146" s="77">
        <f>'% выкладки'!C146</f>
        <v>95.63636363636364</v>
      </c>
      <c r="AB146" s="2">
        <f>'товарные и кассовые отчеты'!E146</f>
        <v>100</v>
      </c>
      <c r="AC146" s="300">
        <f>'Z-отчеты'!E146</f>
        <v>96.774193548387103</v>
      </c>
      <c r="AD146" s="71">
        <f>Очередь!F146</f>
        <v>100</v>
      </c>
      <c r="AE146" s="7">
        <f>'Главная касса'!C146</f>
        <v>100</v>
      </c>
      <c r="AF146" s="277">
        <f>'минусовые остатки'!D146</f>
        <v>100</v>
      </c>
      <c r="AG146" s="26">
        <f t="shared" si="21"/>
        <v>1680.0960410557184</v>
      </c>
      <c r="AH146" s="193">
        <f t="shared" si="25"/>
        <v>101</v>
      </c>
      <c r="AI146" s="86">
        <f>ревизии!E146</f>
        <v>92</v>
      </c>
      <c r="AJ146" s="41">
        <f>ревизии!F146</f>
        <v>-1422.69</v>
      </c>
      <c r="AK146" s="285">
        <f>ревизии!H146</f>
        <v>50</v>
      </c>
      <c r="AL146" s="167">
        <f>локалки!E146</f>
        <v>100</v>
      </c>
      <c r="AM146" s="167">
        <f>'подснятия сигареты'!E146</f>
        <v>100</v>
      </c>
      <c r="AN146" s="1">
        <f>IF('предоставление скидок'!C146=0,100,0)</f>
        <v>100</v>
      </c>
      <c r="AO146" s="29">
        <f>IF('предоставление скидок'!D146=0,100,0)</f>
        <v>100</v>
      </c>
      <c r="AP146" s="26">
        <f t="shared" si="22"/>
        <v>542</v>
      </c>
      <c r="AQ146" s="193">
        <f t="shared" si="26"/>
        <v>31</v>
      </c>
      <c r="AR146" s="206">
        <f t="shared" si="23"/>
        <v>2812.5708736452862</v>
      </c>
      <c r="AS146" s="193">
        <f t="shared" si="27"/>
        <v>28</v>
      </c>
      <c r="AT146" s="81"/>
    </row>
    <row r="147" spans="1:46">
      <c r="A147" s="136">
        <v>147</v>
      </c>
      <c r="B147" s="216" t="s">
        <v>621</v>
      </c>
      <c r="C147" s="216" t="s">
        <v>112</v>
      </c>
      <c r="D147" s="216" t="s">
        <v>643</v>
      </c>
      <c r="E147" s="136" t="s">
        <v>681</v>
      </c>
      <c r="F147" s="7">
        <f>'план на месяц'!E147</f>
        <v>99.208938210189842</v>
      </c>
      <c r="G147" s="51">
        <f>приоритет!E147</f>
        <v>77.644135737009549</v>
      </c>
      <c r="H147" s="51">
        <f>допродажи!E147</f>
        <v>52.462550156860885</v>
      </c>
      <c r="I147" s="18">
        <f>'средний чек'!E147</f>
        <v>91.781264648557965</v>
      </c>
      <c r="J147" s="71">
        <f>'ср. кол-во позиций в чеке'!E147</f>
        <v>77.669999999999987</v>
      </c>
      <c r="K147" s="27">
        <f>трафик!E147</f>
        <v>106.33930913860954</v>
      </c>
      <c r="L147" s="26">
        <f t="shared" si="20"/>
        <v>505.10619789122779</v>
      </c>
      <c r="M147" s="62">
        <f t="shared" si="24"/>
        <v>143</v>
      </c>
      <c r="N147" s="18">
        <f>'чек-лист'!E147</f>
        <v>95.15</v>
      </c>
      <c r="O147" s="213">
        <f>ТП!C147</f>
        <v>64.666666666666671</v>
      </c>
      <c r="P147" s="71">
        <f>'распорядок дня'!E147</f>
        <v>99.462365591397855</v>
      </c>
      <c r="Q147" s="167">
        <f>'время открытия'!E147</f>
        <v>100</v>
      </c>
      <c r="R147" s="167">
        <f>'время закрытия'!E147</f>
        <v>100</v>
      </c>
      <c r="S147" s="167">
        <f>сан.дни!E147</f>
        <v>100</v>
      </c>
      <c r="T147" s="167">
        <f>фотоотчеты!E147</f>
        <v>100</v>
      </c>
      <c r="U147" s="299">
        <f>инкассация!D147</f>
        <v>96.774193548387103</v>
      </c>
      <c r="V147" s="7">
        <f>'кол-во по штату'!E147</f>
        <v>100</v>
      </c>
      <c r="W147" s="71">
        <f>'кол-во по штату'!F147</f>
        <v>0</v>
      </c>
      <c r="X147" s="167">
        <f>ценники!E147</f>
        <v>66.666666666666657</v>
      </c>
      <c r="Y147" s="167">
        <f>просрок!E147</f>
        <v>100</v>
      </c>
      <c r="Z147" s="301">
        <f>'медицинские книжки'!C147</f>
        <v>0</v>
      </c>
      <c r="AA147" s="77">
        <f>'% выкладки'!C147</f>
        <v>98.181818181818187</v>
      </c>
      <c r="AB147" s="2">
        <f>'товарные и кассовые отчеты'!E147</f>
        <v>100</v>
      </c>
      <c r="AC147" s="300">
        <f>'Z-отчеты'!E147</f>
        <v>100</v>
      </c>
      <c r="AD147" s="71">
        <f>Очередь!F147</f>
        <v>100</v>
      </c>
      <c r="AE147" s="7">
        <f>'Главная касса'!C147</f>
        <v>100</v>
      </c>
      <c r="AF147" s="277">
        <f>'минусовые остатки'!D147</f>
        <v>100</v>
      </c>
      <c r="AG147" s="26">
        <f t="shared" si="21"/>
        <v>1620.9017106549363</v>
      </c>
      <c r="AH147" s="193">
        <f t="shared" si="25"/>
        <v>156</v>
      </c>
      <c r="AI147" s="86">
        <f>ревизии!E147</f>
        <v>33</v>
      </c>
      <c r="AJ147" s="41">
        <f>ревизии!F147</f>
        <v>-13578.3</v>
      </c>
      <c r="AK147" s="285">
        <f>ревизии!H147</f>
        <v>0</v>
      </c>
      <c r="AL147" s="167">
        <f>локалки!E147</f>
        <v>100</v>
      </c>
      <c r="AM147" s="167">
        <f>'подснятия сигареты'!E147</f>
        <v>100</v>
      </c>
      <c r="AN147" s="1">
        <f>IF('предоставление скидок'!C147=0,100,0)</f>
        <v>0</v>
      </c>
      <c r="AO147" s="29">
        <f>IF('предоставление скидок'!D147=0,100,0)</f>
        <v>100</v>
      </c>
      <c r="AP147" s="26">
        <f t="shared" si="22"/>
        <v>333</v>
      </c>
      <c r="AQ147" s="61">
        <f t="shared" si="26"/>
        <v>189</v>
      </c>
      <c r="AR147" s="206">
        <f t="shared" si="23"/>
        <v>2459.0079085461639</v>
      </c>
      <c r="AS147" s="62">
        <f t="shared" si="27"/>
        <v>181</v>
      </c>
      <c r="AT147" s="81"/>
    </row>
    <row r="148" spans="1:46">
      <c r="A148" s="136">
        <v>148</v>
      </c>
      <c r="B148" s="216" t="s">
        <v>623</v>
      </c>
      <c r="C148" s="216" t="s">
        <v>649</v>
      </c>
      <c r="D148" s="216" t="s">
        <v>650</v>
      </c>
      <c r="E148" s="136" t="s">
        <v>684</v>
      </c>
      <c r="F148" s="7">
        <f>'план на месяц'!E148</f>
        <v>84.817561705310396</v>
      </c>
      <c r="G148" s="51">
        <f>приоритет!E148</f>
        <v>167.39507575757577</v>
      </c>
      <c r="H148" s="51">
        <f>допродажи!E148</f>
        <v>141.50130361932813</v>
      </c>
      <c r="I148" s="18">
        <f>'средний чек'!E148</f>
        <v>89.049581455247903</v>
      </c>
      <c r="J148" s="71">
        <f>'ср. кол-во позиций в чеке'!E148</f>
        <v>74.440000000000012</v>
      </c>
      <c r="K148" s="27">
        <f>трафик!E148</f>
        <v>92.682678311499274</v>
      </c>
      <c r="L148" s="26">
        <f t="shared" si="20"/>
        <v>649.88620084896161</v>
      </c>
      <c r="M148" s="193">
        <f t="shared" si="24"/>
        <v>20</v>
      </c>
      <c r="N148" s="18">
        <f>'чек-лист'!E148</f>
        <v>98.4</v>
      </c>
      <c r="O148" s="213">
        <f>ТП!C148</f>
        <v>0</v>
      </c>
      <c r="P148" s="71">
        <f>'распорядок дня'!E148</f>
        <v>96.236559139784944</v>
      </c>
      <c r="Q148" s="167">
        <f>'время открытия'!E148</f>
        <v>100</v>
      </c>
      <c r="R148" s="167">
        <f>'время закрытия'!E148</f>
        <v>100</v>
      </c>
      <c r="S148" s="167">
        <f>сан.дни!E148</f>
        <v>100</v>
      </c>
      <c r="T148" s="167">
        <f>фотоотчеты!E148</f>
        <v>80.645161290322577</v>
      </c>
      <c r="U148" s="299">
        <f>инкассация!D148</f>
        <v>100</v>
      </c>
      <c r="V148" s="7">
        <f>'кол-во по штату'!E148</f>
        <v>100</v>
      </c>
      <c r="W148" s="71">
        <f>'кол-во по штату'!F148</f>
        <v>0</v>
      </c>
      <c r="X148" s="167">
        <f>ценники!E148</f>
        <v>100</v>
      </c>
      <c r="Y148" s="167">
        <f>просрок!E148</f>
        <v>100</v>
      </c>
      <c r="Z148" s="301">
        <f>'медицинские книжки'!C148</f>
        <v>100</v>
      </c>
      <c r="AA148" s="77">
        <f>'% выкладки'!C148</f>
        <v>95.63636363636364</v>
      </c>
      <c r="AB148" s="2">
        <f>'товарные и кассовые отчеты'!E148</f>
        <v>100</v>
      </c>
      <c r="AC148" s="300">
        <f>'Z-отчеты'!E148</f>
        <v>96.774193548387103</v>
      </c>
      <c r="AD148" s="71">
        <f>Очередь!F148</f>
        <v>100</v>
      </c>
      <c r="AE148" s="7">
        <f>'Главная касса'!C148</f>
        <v>100</v>
      </c>
      <c r="AF148" s="277">
        <f>'минусовые остатки'!D148</f>
        <v>100</v>
      </c>
      <c r="AG148" s="26">
        <f t="shared" si="21"/>
        <v>1667.6922776148581</v>
      </c>
      <c r="AH148" s="193">
        <f t="shared" si="25"/>
        <v>121</v>
      </c>
      <c r="AI148" s="86">
        <f>ревизии!E148</f>
        <v>95</v>
      </c>
      <c r="AJ148" s="41">
        <f>ревизии!F148</f>
        <v>-1134.83</v>
      </c>
      <c r="AK148" s="285">
        <f>ревизии!H148</f>
        <v>0</v>
      </c>
      <c r="AL148" s="167">
        <f>локалки!E148</f>
        <v>100</v>
      </c>
      <c r="AM148" s="167">
        <f>'подснятия сигареты'!E148</f>
        <v>100</v>
      </c>
      <c r="AN148" s="1">
        <f>IF('предоставление скидок'!C148=0,100,0)</f>
        <v>100</v>
      </c>
      <c r="AO148" s="29">
        <f>IF('предоставление скидок'!D148=0,100,0)</f>
        <v>100</v>
      </c>
      <c r="AP148" s="26">
        <f t="shared" si="22"/>
        <v>495</v>
      </c>
      <c r="AQ148" s="62">
        <f t="shared" si="26"/>
        <v>69</v>
      </c>
      <c r="AR148" s="206">
        <f t="shared" si="23"/>
        <v>2812.5784784638199</v>
      </c>
      <c r="AS148" s="193">
        <f t="shared" si="27"/>
        <v>27</v>
      </c>
      <c r="AT148" s="81"/>
    </row>
    <row r="149" spans="1:46">
      <c r="A149" s="136">
        <v>149</v>
      </c>
      <c r="B149" s="216" t="s">
        <v>622</v>
      </c>
      <c r="C149" s="216" t="s">
        <v>112</v>
      </c>
      <c r="D149" s="216" t="s">
        <v>651</v>
      </c>
      <c r="E149" s="136" t="s">
        <v>682</v>
      </c>
      <c r="F149" s="7">
        <f>'план на месяц'!E149</f>
        <v>79.692091891891877</v>
      </c>
      <c r="G149" s="51">
        <f>приоритет!E149</f>
        <v>108.65667883211678</v>
      </c>
      <c r="H149" s="51">
        <f>допродажи!E149</f>
        <v>74.11411143080106</v>
      </c>
      <c r="I149" s="18">
        <f>'средний чек'!E149</f>
        <v>88.186607249670999</v>
      </c>
      <c r="J149" s="71">
        <f>'ср. кол-во позиций в чеке'!E149</f>
        <v>78.286666666666662</v>
      </c>
      <c r="K149" s="27">
        <f>трафик!E149</f>
        <v>90.367567567567562</v>
      </c>
      <c r="L149" s="26">
        <f t="shared" si="20"/>
        <v>519.30372363871493</v>
      </c>
      <c r="M149" s="62">
        <f t="shared" si="24"/>
        <v>125</v>
      </c>
      <c r="N149" s="18">
        <f>'чек-лист'!E149</f>
        <v>97</v>
      </c>
      <c r="O149" s="213">
        <f>ТП!C149</f>
        <v>41</v>
      </c>
      <c r="P149" s="71">
        <f>'распорядок дня'!E149</f>
        <v>100</v>
      </c>
      <c r="Q149" s="167">
        <f>'время открытия'!E149</f>
        <v>100</v>
      </c>
      <c r="R149" s="167">
        <f>'время закрытия'!E149</f>
        <v>100</v>
      </c>
      <c r="S149" s="167">
        <f>сан.дни!E149</f>
        <v>100</v>
      </c>
      <c r="T149" s="167">
        <f>фотоотчеты!E149</f>
        <v>100</v>
      </c>
      <c r="U149" s="299">
        <f>инкассация!D149</f>
        <v>100</v>
      </c>
      <c r="V149" s="7">
        <f>'кол-во по штату'!E149</f>
        <v>75</v>
      </c>
      <c r="W149" s="71">
        <f>'кол-во по штату'!F149</f>
        <v>-1</v>
      </c>
      <c r="X149" s="167">
        <f>ценники!E149</f>
        <v>100</v>
      </c>
      <c r="Y149" s="167">
        <f>просрок!E149</f>
        <v>66.666666666666657</v>
      </c>
      <c r="Z149" s="301">
        <f>'медицинские книжки'!C149</f>
        <v>100</v>
      </c>
      <c r="AA149" s="77">
        <f>'% выкладки'!C149</f>
        <v>100</v>
      </c>
      <c r="AB149" s="2">
        <f>'товарные и кассовые отчеты'!E149</f>
        <v>90</v>
      </c>
      <c r="AC149" s="300">
        <f>'Z-отчеты'!E149</f>
        <v>100</v>
      </c>
      <c r="AD149" s="71">
        <f>Очередь!F149</f>
        <v>50</v>
      </c>
      <c r="AE149" s="7">
        <f>'Главная касса'!C149</f>
        <v>100</v>
      </c>
      <c r="AF149" s="277">
        <f>'минусовые остатки'!D149</f>
        <v>100</v>
      </c>
      <c r="AG149" s="26">
        <f t="shared" si="21"/>
        <v>1619.6666666666665</v>
      </c>
      <c r="AH149" s="193">
        <f t="shared" si="25"/>
        <v>157</v>
      </c>
      <c r="AI149" s="86">
        <f>ревизии!E149</f>
        <v>43</v>
      </c>
      <c r="AJ149" s="41">
        <f>ревизии!F149</f>
        <v>-15177.48</v>
      </c>
      <c r="AK149" s="285">
        <f>ревизии!H149</f>
        <v>50</v>
      </c>
      <c r="AL149" s="167">
        <f>локалки!E149</f>
        <v>100</v>
      </c>
      <c r="AM149" s="167">
        <f>'подснятия сигареты'!E149</f>
        <v>100</v>
      </c>
      <c r="AN149" s="1">
        <f>IF('предоставление скидок'!C149=0,100,0)</f>
        <v>0</v>
      </c>
      <c r="AO149" s="29">
        <f>IF('предоставление скидок'!D149=0,100,0)</f>
        <v>100</v>
      </c>
      <c r="AP149" s="26">
        <f t="shared" si="22"/>
        <v>393</v>
      </c>
      <c r="AQ149" s="61">
        <f t="shared" si="26"/>
        <v>156</v>
      </c>
      <c r="AR149" s="206">
        <f t="shared" si="23"/>
        <v>2531.9703903053814</v>
      </c>
      <c r="AS149" s="62">
        <f t="shared" si="27"/>
        <v>165</v>
      </c>
      <c r="AT149" s="81"/>
    </row>
    <row r="150" spans="1:46">
      <c r="A150" s="136">
        <v>150</v>
      </c>
      <c r="B150" s="216" t="s">
        <v>623</v>
      </c>
      <c r="C150" s="216" t="s">
        <v>524</v>
      </c>
      <c r="D150" s="216" t="s">
        <v>652</v>
      </c>
      <c r="E150" s="136" t="s">
        <v>578</v>
      </c>
      <c r="F150" s="7">
        <f>'план на месяц'!E150</f>
        <v>87.335631629701055</v>
      </c>
      <c r="G150" s="51">
        <f>приоритет!E150</f>
        <v>112.01604</v>
      </c>
      <c r="H150" s="51">
        <f>допродажи!E150</f>
        <v>73.814287961134511</v>
      </c>
      <c r="I150" s="18">
        <f>'средний чек'!E150</f>
        <v>105.06618329466357</v>
      </c>
      <c r="J150" s="71">
        <f>'ср. кол-во позиций в чеке'!E150</f>
        <v>98.483333333333334</v>
      </c>
      <c r="K150" s="27">
        <f>трафик!E150</f>
        <v>80.260707635009311</v>
      </c>
      <c r="L150" s="26">
        <f t="shared" si="20"/>
        <v>556.9761838538418</v>
      </c>
      <c r="M150" s="193">
        <f t="shared" si="24"/>
        <v>70</v>
      </c>
      <c r="N150" s="18">
        <f>'чек-лист'!E150</f>
        <v>98.65</v>
      </c>
      <c r="O150" s="213">
        <f>ТП!C150</f>
        <v>0</v>
      </c>
      <c r="P150" s="71">
        <f>'распорядок дня'!E150</f>
        <v>100</v>
      </c>
      <c r="Q150" s="167">
        <f>'время открытия'!E150</f>
        <v>100</v>
      </c>
      <c r="R150" s="167">
        <f>'время закрытия'!E150</f>
        <v>100</v>
      </c>
      <c r="S150" s="167">
        <f>сан.дни!E150</f>
        <v>100</v>
      </c>
      <c r="T150" s="167">
        <f>фотоотчеты!E150</f>
        <v>100</v>
      </c>
      <c r="U150" s="299">
        <f>инкассация!D150</f>
        <v>100</v>
      </c>
      <c r="V150" s="7">
        <f>'кол-во по штату'!E150</f>
        <v>100</v>
      </c>
      <c r="W150" s="71">
        <f>'кол-во по штату'!F150</f>
        <v>0</v>
      </c>
      <c r="X150" s="167">
        <f>ценники!E150</f>
        <v>100</v>
      </c>
      <c r="Y150" s="167">
        <f>просрок!E150</f>
        <v>100</v>
      </c>
      <c r="Z150" s="301">
        <f>'медицинские книжки'!C150</f>
        <v>100</v>
      </c>
      <c r="AA150" s="77">
        <f>'% выкладки'!C150</f>
        <v>100</v>
      </c>
      <c r="AB150" s="2">
        <f>'товарные и кассовые отчеты'!E150</f>
        <v>100</v>
      </c>
      <c r="AC150" s="300">
        <f>'Z-отчеты'!E150</f>
        <v>100</v>
      </c>
      <c r="AD150" s="71">
        <f>Очередь!F150</f>
        <v>100</v>
      </c>
      <c r="AE150" s="7">
        <f>'Главная касса'!C150</f>
        <v>100</v>
      </c>
      <c r="AF150" s="277">
        <f>'минусовые остатки'!D150</f>
        <v>100</v>
      </c>
      <c r="AG150" s="26">
        <f t="shared" si="21"/>
        <v>1698.65</v>
      </c>
      <c r="AH150" s="193">
        <f t="shared" si="25"/>
        <v>72</v>
      </c>
      <c r="AI150" s="86">
        <f>ревизии!E150</f>
        <v>94</v>
      </c>
      <c r="AJ150" s="41">
        <f>ревизии!F150</f>
        <v>-745.74</v>
      </c>
      <c r="AK150" s="285">
        <f>ревизии!H150</f>
        <v>0</v>
      </c>
      <c r="AL150" s="167">
        <f>локалки!E150</f>
        <v>100</v>
      </c>
      <c r="AM150" s="167">
        <f>'подснятия сигареты'!E150</f>
        <v>100</v>
      </c>
      <c r="AN150" s="1">
        <f>IF('предоставление скидок'!C150=0,100,0)</f>
        <v>100</v>
      </c>
      <c r="AO150" s="29">
        <f>IF('предоставление скидок'!D150=0,100,0)</f>
        <v>100</v>
      </c>
      <c r="AP150" s="26">
        <f t="shared" si="22"/>
        <v>494</v>
      </c>
      <c r="AQ150" s="62">
        <f t="shared" si="26"/>
        <v>73</v>
      </c>
      <c r="AR150" s="206">
        <f t="shared" si="23"/>
        <v>2749.6261838538421</v>
      </c>
      <c r="AS150" s="193">
        <f t="shared" si="27"/>
        <v>61</v>
      </c>
      <c r="AT150" s="81"/>
    </row>
    <row r="151" spans="1:46">
      <c r="A151" s="136">
        <v>151</v>
      </c>
      <c r="B151" s="216" t="s">
        <v>621</v>
      </c>
      <c r="C151" s="216" t="s">
        <v>112</v>
      </c>
      <c r="D151" s="216" t="s">
        <v>653</v>
      </c>
      <c r="E151" s="136" t="s">
        <v>618</v>
      </c>
      <c r="F151" s="7">
        <f>'план на месяц'!E151</f>
        <v>90.511741652021101</v>
      </c>
      <c r="G151" s="51">
        <f>приоритет!E151</f>
        <v>106.25349206349206</v>
      </c>
      <c r="H151" s="51">
        <f>допродажи!E151</f>
        <v>65.642388428499828</v>
      </c>
      <c r="I151" s="18">
        <f>'средний чек'!E151</f>
        <v>82.573113207547181</v>
      </c>
      <c r="J151" s="71">
        <f>'ср. кол-во позиций в чеке'!E151</f>
        <v>72.50333333333333</v>
      </c>
      <c r="K151" s="27">
        <f>трафик!E151</f>
        <v>106.52502134927413</v>
      </c>
      <c r="L151" s="26">
        <f t="shared" si="20"/>
        <v>524.00909003416757</v>
      </c>
      <c r="M151" s="62">
        <f t="shared" si="24"/>
        <v>117</v>
      </c>
      <c r="N151" s="18">
        <f>'чек-лист'!E151</f>
        <v>89.2</v>
      </c>
      <c r="O151" s="213">
        <f>ТП!C151</f>
        <v>56</v>
      </c>
      <c r="P151" s="71">
        <f>'распорядок дня'!E151</f>
        <v>98.850574712643677</v>
      </c>
      <c r="Q151" s="167">
        <f>'время открытия'!E151</f>
        <v>100</v>
      </c>
      <c r="R151" s="167">
        <f>'время закрытия'!E151</f>
        <v>100</v>
      </c>
      <c r="S151" s="167">
        <f>сан.дни!E151</f>
        <v>100</v>
      </c>
      <c r="T151" s="167">
        <f>фотоотчеты!E151</f>
        <v>100</v>
      </c>
      <c r="U151" s="299">
        <f>инкассация!D151</f>
        <v>96.551724137931032</v>
      </c>
      <c r="V151" s="7">
        <f>'кол-во по штату'!E151</f>
        <v>75</v>
      </c>
      <c r="W151" s="71">
        <f>'кол-во по штату'!F151</f>
        <v>-1</v>
      </c>
      <c r="X151" s="167">
        <f>ценники!E151</f>
        <v>100</v>
      </c>
      <c r="Y151" s="167">
        <f>просрок!E151</f>
        <v>33.333333333333329</v>
      </c>
      <c r="Z151" s="301">
        <f>'медицинские книжки'!C151</f>
        <v>100</v>
      </c>
      <c r="AA151" s="77">
        <f>'% выкладки'!C151</f>
        <v>100</v>
      </c>
      <c r="AB151" s="2">
        <f>'товарные и кассовые отчеты'!E151</f>
        <v>80</v>
      </c>
      <c r="AC151" s="300">
        <f>'Z-отчеты'!E151</f>
        <v>96.551724137931032</v>
      </c>
      <c r="AD151" s="71">
        <f>Очередь!F151</f>
        <v>100</v>
      </c>
      <c r="AE151" s="7">
        <f>'Главная касса'!C151</f>
        <v>100</v>
      </c>
      <c r="AF151" s="277">
        <f>'минусовые остатки'!D151</f>
        <v>100</v>
      </c>
      <c r="AG151" s="26">
        <f t="shared" si="21"/>
        <v>1625.4873563218391</v>
      </c>
      <c r="AH151" s="193">
        <f t="shared" si="25"/>
        <v>154</v>
      </c>
      <c r="AI151" s="86">
        <f>ревизии!E151</f>
        <v>70</v>
      </c>
      <c r="AJ151" s="41">
        <f>ревизии!F151</f>
        <v>-4836.41</v>
      </c>
      <c r="AK151" s="285">
        <f>ревизии!H151</f>
        <v>0</v>
      </c>
      <c r="AL151" s="167">
        <f>локалки!E151</f>
        <v>100</v>
      </c>
      <c r="AM151" s="167">
        <f>'подснятия сигареты'!E151</f>
        <v>100</v>
      </c>
      <c r="AN151" s="1">
        <f>IF('предоставление скидок'!C151=0,100,0)</f>
        <v>0</v>
      </c>
      <c r="AO151" s="29">
        <f>IF('предоставление скидок'!D151=0,100,0)</f>
        <v>100</v>
      </c>
      <c r="AP151" s="26">
        <f t="shared" si="22"/>
        <v>370</v>
      </c>
      <c r="AQ151" s="61">
        <f t="shared" si="26"/>
        <v>173</v>
      </c>
      <c r="AR151" s="206">
        <f t="shared" si="23"/>
        <v>2519.4964463560068</v>
      </c>
      <c r="AS151" s="62">
        <f t="shared" si="27"/>
        <v>169</v>
      </c>
      <c r="AT151" s="81"/>
    </row>
    <row r="152" spans="1:46">
      <c r="A152" s="136">
        <v>152</v>
      </c>
      <c r="B152" s="216" t="s">
        <v>623</v>
      </c>
      <c r="C152" s="216" t="s">
        <v>654</v>
      </c>
      <c r="D152" s="216" t="s">
        <v>655</v>
      </c>
      <c r="E152" s="136" t="s">
        <v>107</v>
      </c>
      <c r="F152" s="7">
        <f>'план на месяц'!E152</f>
        <v>86.511757796257783</v>
      </c>
      <c r="G152" s="51">
        <f>приоритет!E152</f>
        <v>194.50903553299491</v>
      </c>
      <c r="H152" s="51">
        <f>допродажи!E152</f>
        <v>85.619537275064289</v>
      </c>
      <c r="I152" s="18">
        <f>'средний чек'!E152</f>
        <v>99.541562011109022</v>
      </c>
      <c r="J152" s="71">
        <f>'ср. кол-во позиций в чеке'!E152</f>
        <v>90.13666666666667</v>
      </c>
      <c r="K152" s="27">
        <f>трафик!E152</f>
        <v>83.691291291291293</v>
      </c>
      <c r="L152" s="26">
        <f t="shared" si="20"/>
        <v>640.00985057338403</v>
      </c>
      <c r="M152" s="193">
        <f t="shared" si="24"/>
        <v>21</v>
      </c>
      <c r="N152" s="18">
        <f>'чек-лист'!E152</f>
        <v>97.6</v>
      </c>
      <c r="O152" s="213">
        <f>ТП!C152</f>
        <v>0</v>
      </c>
      <c r="P152" s="71">
        <f>'распорядок дня'!E152</f>
        <v>96.774193548387089</v>
      </c>
      <c r="Q152" s="167">
        <f>'время открытия'!E152</f>
        <v>100</v>
      </c>
      <c r="R152" s="167">
        <f>'время закрытия'!E152</f>
        <v>100</v>
      </c>
      <c r="S152" s="167">
        <f>сан.дни!E152</f>
        <v>100</v>
      </c>
      <c r="T152" s="167">
        <f>фотоотчеты!E152</f>
        <v>80.645161290322577</v>
      </c>
      <c r="U152" s="299">
        <f>инкассация!D152</f>
        <v>100</v>
      </c>
      <c r="V152" s="7">
        <f>'кол-во по штату'!E152</f>
        <v>100</v>
      </c>
      <c r="W152" s="71">
        <f>'кол-во по штату'!F152</f>
        <v>0</v>
      </c>
      <c r="X152" s="167">
        <f>ценники!E152</f>
        <v>100</v>
      </c>
      <c r="Y152" s="167">
        <f>просрок!E152</f>
        <v>100</v>
      </c>
      <c r="Z152" s="301">
        <f>'медицинские книжки'!C152</f>
        <v>0</v>
      </c>
      <c r="AA152" s="77">
        <f>'% выкладки'!C152</f>
        <v>100</v>
      </c>
      <c r="AB152" s="2">
        <f>'товарные и кассовые отчеты'!E152</f>
        <v>90</v>
      </c>
      <c r="AC152" s="300">
        <f>'Z-отчеты'!E152</f>
        <v>100</v>
      </c>
      <c r="AD152" s="71">
        <f>Очередь!F152</f>
        <v>50</v>
      </c>
      <c r="AE152" s="7">
        <f>'Главная касса'!C152</f>
        <v>100</v>
      </c>
      <c r="AF152" s="277">
        <f>'минусовые остатки'!D152</f>
        <v>0</v>
      </c>
      <c r="AG152" s="26">
        <f t="shared" si="21"/>
        <v>1415.0193548387097</v>
      </c>
      <c r="AH152" s="61">
        <f t="shared" si="25"/>
        <v>190</v>
      </c>
      <c r="AI152" s="86">
        <f>ревизии!E152</f>
        <v>94</v>
      </c>
      <c r="AJ152" s="41">
        <f>ревизии!F152</f>
        <v>-231.34</v>
      </c>
      <c r="AK152" s="285">
        <f>ревизии!H152</f>
        <v>0</v>
      </c>
      <c r="AL152" s="167">
        <f>локалки!E152</f>
        <v>38.202247191011239</v>
      </c>
      <c r="AM152" s="167">
        <f>'подснятия сигареты'!E152</f>
        <v>45.454545454545453</v>
      </c>
      <c r="AN152" s="1">
        <f>IF('предоставление скидок'!C152=0,100,0)</f>
        <v>100</v>
      </c>
      <c r="AO152" s="29">
        <f>IF('предоставление скидок'!D152=0,100,0)</f>
        <v>100</v>
      </c>
      <c r="AP152" s="26">
        <f t="shared" si="22"/>
        <v>377.65679264555672</v>
      </c>
      <c r="AQ152" s="61">
        <f t="shared" si="26"/>
        <v>170</v>
      </c>
      <c r="AR152" s="206">
        <f t="shared" si="23"/>
        <v>2432.6859980576505</v>
      </c>
      <c r="AS152" s="62">
        <f t="shared" si="27"/>
        <v>185</v>
      </c>
      <c r="AT152" s="81"/>
    </row>
    <row r="153" spans="1:46">
      <c r="A153" s="136">
        <v>153</v>
      </c>
      <c r="B153" s="216" t="s">
        <v>622</v>
      </c>
      <c r="C153" s="216" t="s">
        <v>112</v>
      </c>
      <c r="D153" s="216" t="s">
        <v>679</v>
      </c>
      <c r="E153" s="136" t="s">
        <v>683</v>
      </c>
      <c r="F153" s="7">
        <f>'план на месяц'!E153</f>
        <v>117.26687359760659</v>
      </c>
      <c r="G153" s="51">
        <f>приоритет!E153</f>
        <v>232.27404761904759</v>
      </c>
      <c r="H153" s="51">
        <f>допродажи!E153</f>
        <v>94.537508567385714</v>
      </c>
      <c r="I153" s="18">
        <f>'средний чек'!E153</f>
        <v>98.715455907722927</v>
      </c>
      <c r="J153" s="71">
        <f>'ср. кол-во позиций в чеке'!E153</f>
        <v>79.896666666666675</v>
      </c>
      <c r="K153" s="27">
        <f>трафик!E153</f>
        <v>115.5938864628821</v>
      </c>
      <c r="L153" s="26">
        <f t="shared" si="20"/>
        <v>738.2844388213116</v>
      </c>
      <c r="M153" s="193">
        <f t="shared" si="24"/>
        <v>9</v>
      </c>
      <c r="N153" s="18">
        <f>'чек-лист'!E153</f>
        <v>94</v>
      </c>
      <c r="O153" s="213">
        <f>ТП!C153</f>
        <v>29.333333333333332</v>
      </c>
      <c r="P153" s="71">
        <f>'распорядок дня'!E153</f>
        <v>98.924731182795682</v>
      </c>
      <c r="Q153" s="167">
        <f>'время открытия'!E153</f>
        <v>100</v>
      </c>
      <c r="R153" s="167">
        <f>'время закрытия'!E153</f>
        <v>100</v>
      </c>
      <c r="S153" s="167">
        <f>сан.дни!E153</f>
        <v>100</v>
      </c>
      <c r="T153" s="167">
        <f>фотоотчеты!E153</f>
        <v>93.548387096774192</v>
      </c>
      <c r="U153" s="299">
        <f>инкассация!D153</f>
        <v>100</v>
      </c>
      <c r="V153" s="7">
        <f>'кол-во по штату'!E153</f>
        <v>100</v>
      </c>
      <c r="W153" s="71">
        <f>'кол-во по штату'!F153</f>
        <v>0</v>
      </c>
      <c r="X153" s="167">
        <f>ценники!E153</f>
        <v>100</v>
      </c>
      <c r="Y153" s="167">
        <f>просрок!E153</f>
        <v>33.333333333333329</v>
      </c>
      <c r="Z153" s="301">
        <f>'медицинские книжки'!C153</f>
        <v>0</v>
      </c>
      <c r="AA153" s="77">
        <f>'% выкладки'!C153</f>
        <v>100</v>
      </c>
      <c r="AB153" s="2">
        <f>'товарные и кассовые отчеты'!E153</f>
        <v>90</v>
      </c>
      <c r="AC153" s="300">
        <f>'Z-отчеты'!E153</f>
        <v>100</v>
      </c>
      <c r="AD153" s="71">
        <f>Очередь!F153</f>
        <v>100</v>
      </c>
      <c r="AE153" s="7">
        <f>'Главная касса'!C153</f>
        <v>100</v>
      </c>
      <c r="AF153" s="277">
        <f>'минусовые остатки'!D153</f>
        <v>100</v>
      </c>
      <c r="AG153" s="26">
        <f t="shared" si="21"/>
        <v>1539.1397849462364</v>
      </c>
      <c r="AH153" s="62">
        <f t="shared" si="25"/>
        <v>178</v>
      </c>
      <c r="AI153" s="86">
        <f>ревизии!E153</f>
        <v>100</v>
      </c>
      <c r="AJ153" s="41">
        <f>ревизии!F153</f>
        <v>0</v>
      </c>
      <c r="AK153" s="285">
        <f>ревизии!H153</f>
        <v>100</v>
      </c>
      <c r="AL153" s="167">
        <f>локалки!E153</f>
        <v>43.01075268817204</v>
      </c>
      <c r="AM153" s="167">
        <f>'подснятия сигареты'!E153</f>
        <v>36.363636363636367</v>
      </c>
      <c r="AN153" s="1">
        <f>IF('предоставление скидок'!C153=0,100,0)</f>
        <v>0</v>
      </c>
      <c r="AO153" s="29">
        <f>IF('предоставление скидок'!D153=0,100,0)</f>
        <v>100</v>
      </c>
      <c r="AP153" s="26">
        <f t="shared" si="22"/>
        <v>379.37438905180841</v>
      </c>
      <c r="AQ153" s="61">
        <f t="shared" si="26"/>
        <v>167</v>
      </c>
      <c r="AR153" s="206">
        <f t="shared" si="23"/>
        <v>2656.7986128193565</v>
      </c>
      <c r="AS153" s="62">
        <f t="shared" si="27"/>
        <v>121</v>
      </c>
      <c r="AT153" s="81"/>
    </row>
    <row r="154" spans="1:46">
      <c r="A154" s="136">
        <v>155</v>
      </c>
      <c r="B154" s="216" t="s">
        <v>621</v>
      </c>
      <c r="C154" s="216" t="s">
        <v>112</v>
      </c>
      <c r="D154" s="216" t="s">
        <v>656</v>
      </c>
      <c r="E154" s="136" t="s">
        <v>755</v>
      </c>
      <c r="F154" s="7">
        <f>'план на месяц'!E154</f>
        <v>89.902101094655492</v>
      </c>
      <c r="G154" s="51">
        <f>приоритет!E154</f>
        <v>122.27708762886597</v>
      </c>
      <c r="H154" s="51">
        <f>допродажи!E154</f>
        <v>129.86047477595412</v>
      </c>
      <c r="I154" s="18">
        <f>'средний чек'!E154</f>
        <v>94.089032759796538</v>
      </c>
      <c r="J154" s="71">
        <f>'ср. кол-во позиций в чеке'!E154</f>
        <v>78.27000000000001</v>
      </c>
      <c r="K154" s="27">
        <f>трафик!E154</f>
        <v>95.550032195750163</v>
      </c>
      <c r="L154" s="26">
        <f t="shared" si="20"/>
        <v>609.94872845502232</v>
      </c>
      <c r="M154" s="193">
        <f t="shared" si="24"/>
        <v>31</v>
      </c>
      <c r="N154" s="18">
        <f>'чек-лист'!E154</f>
        <v>95.85</v>
      </c>
      <c r="O154" s="213">
        <f>ТП!C154</f>
        <v>58</v>
      </c>
      <c r="P154" s="71">
        <f>'распорядок дня'!E154</f>
        <v>98.275862068965523</v>
      </c>
      <c r="Q154" s="167">
        <f>'время открытия'!E154</f>
        <v>100</v>
      </c>
      <c r="R154" s="167">
        <f>'время закрытия'!E154</f>
        <v>100</v>
      </c>
      <c r="S154" s="167">
        <f>сан.дни!E154</f>
        <v>100</v>
      </c>
      <c r="T154" s="167">
        <f>фотоотчеты!E154</f>
        <v>93.103448275862064</v>
      </c>
      <c r="U154" s="299">
        <f>инкассация!D154</f>
        <v>100</v>
      </c>
      <c r="V154" s="7">
        <f>'кол-во по штату'!E154</f>
        <v>100</v>
      </c>
      <c r="W154" s="71">
        <f>'кол-во по штату'!F154</f>
        <v>0</v>
      </c>
      <c r="X154" s="167">
        <f>ценники!E154</f>
        <v>66.666666666666657</v>
      </c>
      <c r="Y154" s="167">
        <f>просрок!E154</f>
        <v>100</v>
      </c>
      <c r="Z154" s="301">
        <f>'медицинские книжки'!C154</f>
        <v>100</v>
      </c>
      <c r="AA154" s="77">
        <f>'% выкладки'!C154</f>
        <v>100</v>
      </c>
      <c r="AB154" s="2">
        <f>'товарные и кассовые отчеты'!E154</f>
        <v>80</v>
      </c>
      <c r="AC154" s="300">
        <f>'Z-отчеты'!E154</f>
        <v>96.551724137931032</v>
      </c>
      <c r="AD154" s="71">
        <f>Очередь!F154</f>
        <v>100</v>
      </c>
      <c r="AE154" s="7">
        <f>'Главная касса'!C154</f>
        <v>100</v>
      </c>
      <c r="AF154" s="277">
        <f>'минусовые остатки'!D154</f>
        <v>50</v>
      </c>
      <c r="AG154" s="26">
        <f t="shared" si="21"/>
        <v>1638.4477011494253</v>
      </c>
      <c r="AH154" s="193">
        <f t="shared" si="25"/>
        <v>144</v>
      </c>
      <c r="AI154" s="86">
        <f>ревизии!E154</f>
        <v>0</v>
      </c>
      <c r="AJ154" s="41">
        <f>ревизии!F154</f>
        <v>-16795.16</v>
      </c>
      <c r="AK154" s="285">
        <f>ревизии!H154</f>
        <v>50</v>
      </c>
      <c r="AL154" s="167">
        <f>локалки!E154</f>
        <v>100</v>
      </c>
      <c r="AM154" s="167">
        <f>'подснятия сигареты'!E154</f>
        <v>100</v>
      </c>
      <c r="AN154" s="1">
        <f>IF('предоставление скидок'!C154=0,100,0)</f>
        <v>0</v>
      </c>
      <c r="AO154" s="29">
        <f>IF('предоставление скидок'!D154=0,100,0)</f>
        <v>100</v>
      </c>
      <c r="AP154" s="26">
        <f t="shared" si="22"/>
        <v>350</v>
      </c>
      <c r="AQ154" s="61">
        <f t="shared" si="26"/>
        <v>178</v>
      </c>
      <c r="AR154" s="206">
        <f t="shared" si="23"/>
        <v>2598.3964296044478</v>
      </c>
      <c r="AS154" s="62">
        <f t="shared" si="27"/>
        <v>142</v>
      </c>
      <c r="AT154" s="81"/>
    </row>
    <row r="155" spans="1:46">
      <c r="A155" s="136">
        <v>156</v>
      </c>
      <c r="B155" s="216" t="s">
        <v>622</v>
      </c>
      <c r="C155" s="216" t="s">
        <v>112</v>
      </c>
      <c r="D155" s="216" t="s">
        <v>657</v>
      </c>
      <c r="E155" s="136" t="s">
        <v>682</v>
      </c>
      <c r="F155" s="7">
        <f>'план на месяц'!E155</f>
        <v>86.104121052631612</v>
      </c>
      <c r="G155" s="51">
        <f>приоритет!E155</f>
        <v>113.35674057649668</v>
      </c>
      <c r="H155" s="51">
        <f>допродажи!E155</f>
        <v>81.113410361723155</v>
      </c>
      <c r="I155" s="18">
        <f>'средний чек'!E155</f>
        <v>97.597162963175094</v>
      </c>
      <c r="J155" s="71">
        <f>'ср. кол-во позиций в чеке'!E155</f>
        <v>91.406666666666666</v>
      </c>
      <c r="K155" s="27">
        <f>трафик!E155</f>
        <v>88.22399999999999</v>
      </c>
      <c r="L155" s="26">
        <f t="shared" si="20"/>
        <v>557.80210162069329</v>
      </c>
      <c r="M155" s="193">
        <f t="shared" si="24"/>
        <v>67</v>
      </c>
      <c r="N155" s="18">
        <f>'чек-лист'!E155</f>
        <v>95.5</v>
      </c>
      <c r="O155" s="213">
        <f>ТП!C155</f>
        <v>20.666666666666668</v>
      </c>
      <c r="P155" s="71">
        <f>'распорядок дня'!E155</f>
        <v>100</v>
      </c>
      <c r="Q155" s="167">
        <f>'время открытия'!E155</f>
        <v>100</v>
      </c>
      <c r="R155" s="167">
        <f>'время закрытия'!E155</f>
        <v>100</v>
      </c>
      <c r="S155" s="167">
        <f>сан.дни!E155</f>
        <v>100</v>
      </c>
      <c r="T155" s="167">
        <f>фотоотчеты!E155</f>
        <v>100</v>
      </c>
      <c r="U155" s="299">
        <f>инкассация!D155</f>
        <v>100</v>
      </c>
      <c r="V155" s="7">
        <f>'кол-во по штату'!E155</f>
        <v>100</v>
      </c>
      <c r="W155" s="71">
        <f>'кол-во по штату'!F155</f>
        <v>0</v>
      </c>
      <c r="X155" s="167">
        <f>ценники!E155</f>
        <v>66.666666666666657</v>
      </c>
      <c r="Y155" s="167">
        <f>просрок!E155</f>
        <v>100</v>
      </c>
      <c r="Z155" s="301">
        <f>'медицинские книжки'!C155</f>
        <v>100</v>
      </c>
      <c r="AA155" s="77">
        <f>'% выкладки'!C155</f>
        <v>100</v>
      </c>
      <c r="AB155" s="2">
        <f>'товарные и кассовые отчеты'!E155</f>
        <v>100</v>
      </c>
      <c r="AC155" s="300">
        <f>'Z-отчеты'!E155</f>
        <v>100</v>
      </c>
      <c r="AD155" s="71">
        <f>Очередь!F155</f>
        <v>100</v>
      </c>
      <c r="AE155" s="7">
        <f>'Главная касса'!C155</f>
        <v>100</v>
      </c>
      <c r="AF155" s="277">
        <f>'минусовые остатки'!D155</f>
        <v>100</v>
      </c>
      <c r="AG155" s="26">
        <f t="shared" si="21"/>
        <v>1682.8333333333335</v>
      </c>
      <c r="AH155" s="193">
        <f t="shared" si="25"/>
        <v>97</v>
      </c>
      <c r="AI155" s="86">
        <f>ревизии!E155</f>
        <v>0</v>
      </c>
      <c r="AJ155" s="41">
        <f>ревизии!F155</f>
        <v>-32182.77</v>
      </c>
      <c r="AK155" s="285">
        <f>ревизии!H155</f>
        <v>50</v>
      </c>
      <c r="AL155" s="167">
        <f>локалки!E155</f>
        <v>100</v>
      </c>
      <c r="AM155" s="167">
        <f>'подснятия сигареты'!E155</f>
        <v>100</v>
      </c>
      <c r="AN155" s="1">
        <f>IF('предоставление скидок'!C155=0,100,0)</f>
        <v>100</v>
      </c>
      <c r="AO155" s="29">
        <f>IF('предоставление скидок'!D155=0,100,0)</f>
        <v>100</v>
      </c>
      <c r="AP155" s="26">
        <f t="shared" si="22"/>
        <v>450</v>
      </c>
      <c r="AQ155" s="61">
        <f t="shared" si="26"/>
        <v>112</v>
      </c>
      <c r="AR155" s="206">
        <f t="shared" si="23"/>
        <v>2690.635434954027</v>
      </c>
      <c r="AS155" s="62">
        <f t="shared" si="27"/>
        <v>99</v>
      </c>
      <c r="AT155" s="81"/>
    </row>
    <row r="156" spans="1:46">
      <c r="A156" s="136">
        <v>157</v>
      </c>
      <c r="B156" s="216" t="s">
        <v>621</v>
      </c>
      <c r="C156" s="216" t="s">
        <v>112</v>
      </c>
      <c r="D156" s="216" t="s">
        <v>742</v>
      </c>
      <c r="E156" s="136" t="s">
        <v>618</v>
      </c>
      <c r="F156" s="7">
        <f>'план на месяц'!E156</f>
        <v>47.954621695533277</v>
      </c>
      <c r="G156" s="51">
        <f>приоритет!E156</f>
        <v>30.794333784567783</v>
      </c>
      <c r="H156" s="51">
        <f>допродажи!E156</f>
        <v>30.794333784567783</v>
      </c>
      <c r="I156" s="18">
        <f>'средний чек'!E156</f>
        <v>84.250832799487526</v>
      </c>
      <c r="J156" s="71">
        <f>'ср. кол-во позиций в чеке'!E156</f>
        <v>71.716666666666669</v>
      </c>
      <c r="K156" s="27">
        <f>трафик!E156</f>
        <v>55.061728395061728</v>
      </c>
      <c r="L156" s="26">
        <f t="shared" si="20"/>
        <v>320.57251712588476</v>
      </c>
      <c r="M156" s="61">
        <f t="shared" si="24"/>
        <v>187</v>
      </c>
      <c r="N156" s="18">
        <f>'чек-лист'!E156</f>
        <v>96.5</v>
      </c>
      <c r="O156" s="213">
        <f>ТП!C156</f>
        <v>28.666666666666668</v>
      </c>
      <c r="P156" s="71">
        <f>'распорядок дня'!E156</f>
        <v>91.333333333333329</v>
      </c>
      <c r="Q156" s="167">
        <f>'время открытия'!E156</f>
        <v>100</v>
      </c>
      <c r="R156" s="167">
        <f>'время закрытия'!E156</f>
        <v>100</v>
      </c>
      <c r="S156" s="167">
        <f>сан.дни!E156</f>
        <v>100</v>
      </c>
      <c r="T156" s="167">
        <f>фотоотчеты!E156</f>
        <v>48</v>
      </c>
      <c r="U156" s="299">
        <f>инкассация!D156</f>
        <v>100</v>
      </c>
      <c r="V156" s="7">
        <f>'кол-во по штату'!E156</f>
        <v>100</v>
      </c>
      <c r="W156" s="71">
        <f>'кол-во по штату'!F156</f>
        <v>0</v>
      </c>
      <c r="X156" s="167">
        <f>ценники!E156</f>
        <v>100</v>
      </c>
      <c r="Y156" s="167">
        <f>просрок!E156</f>
        <v>100</v>
      </c>
      <c r="Z156" s="301">
        <f>'медицинские книжки'!C156</f>
        <v>0</v>
      </c>
      <c r="AA156" s="77">
        <f>'% выкладки'!C156</f>
        <v>100</v>
      </c>
      <c r="AB156" s="2">
        <f>'товарные и кассовые отчеты'!E156</f>
        <v>90</v>
      </c>
      <c r="AC156" s="300">
        <f>'Z-отчеты'!E156</f>
        <v>100</v>
      </c>
      <c r="AD156" s="71">
        <f>Очередь!F156</f>
        <v>100</v>
      </c>
      <c r="AE156" s="7">
        <f>'Главная касса'!C156</f>
        <v>100</v>
      </c>
      <c r="AF156" s="277">
        <f>'минусовые остатки'!D156</f>
        <v>100</v>
      </c>
      <c r="AG156" s="26">
        <f t="shared" si="21"/>
        <v>1554.5</v>
      </c>
      <c r="AH156" s="62">
        <f t="shared" si="25"/>
        <v>174</v>
      </c>
      <c r="AI156" s="86">
        <f>ревизии!E156</f>
        <v>100</v>
      </c>
      <c r="AJ156" s="41">
        <f>ревизии!F156</f>
        <v>0</v>
      </c>
      <c r="AK156" s="285">
        <f>ревизии!H156</f>
        <v>100</v>
      </c>
      <c r="AL156" s="167">
        <f>локалки!E156</f>
        <v>94.666666666666671</v>
      </c>
      <c r="AM156" s="167">
        <f>'подснятия сигареты'!E156</f>
        <v>100</v>
      </c>
      <c r="AN156" s="1">
        <f>IF('предоставление скидок'!C156=0,100,0)</f>
        <v>100</v>
      </c>
      <c r="AO156" s="29">
        <f>IF('предоставление скидок'!D156=0,100,0)</f>
        <v>100</v>
      </c>
      <c r="AP156" s="26">
        <f t="shared" si="22"/>
        <v>594.66666666666674</v>
      </c>
      <c r="AQ156" s="193">
        <f t="shared" si="26"/>
        <v>20</v>
      </c>
      <c r="AR156" s="206">
        <f t="shared" si="23"/>
        <v>2469.7391837925516</v>
      </c>
      <c r="AS156" s="62">
        <f t="shared" si="27"/>
        <v>178</v>
      </c>
      <c r="AT156" s="81"/>
    </row>
    <row r="157" spans="1:46">
      <c r="A157" s="136">
        <v>158</v>
      </c>
      <c r="B157" s="216" t="s">
        <v>623</v>
      </c>
      <c r="C157" s="216" t="s">
        <v>471</v>
      </c>
      <c r="D157" s="216" t="s">
        <v>663</v>
      </c>
      <c r="E157" s="136" t="s">
        <v>684</v>
      </c>
      <c r="F157" s="7">
        <f>'план на месяц'!E157</f>
        <v>70.908623648648643</v>
      </c>
      <c r="G157" s="51">
        <f>приоритет!E157</f>
        <v>116.51085324232082</v>
      </c>
      <c r="H157" s="51">
        <f>допродажи!E157</f>
        <v>107.45249721250335</v>
      </c>
      <c r="I157" s="18">
        <f>'средний чек'!E157</f>
        <v>80.838671237097515</v>
      </c>
      <c r="J157" s="71">
        <f>'ср. кол-во позиций в чеке'!E157</f>
        <v>72.413333333333341</v>
      </c>
      <c r="K157" s="27">
        <f>трафик!E157</f>
        <v>87.71621621621621</v>
      </c>
      <c r="L157" s="26">
        <f t="shared" si="20"/>
        <v>535.84019489011985</v>
      </c>
      <c r="M157" s="62">
        <f t="shared" si="24"/>
        <v>97</v>
      </c>
      <c r="N157" s="18">
        <f>'чек-лист'!E157</f>
        <v>98</v>
      </c>
      <c r="O157" s="213">
        <f>ТП!C157</f>
        <v>0</v>
      </c>
      <c r="P157" s="71">
        <f>'распорядок дня'!E157</f>
        <v>96.774193548387089</v>
      </c>
      <c r="Q157" s="167">
        <f>'время открытия'!E157</f>
        <v>100</v>
      </c>
      <c r="R157" s="167">
        <f>'время закрытия'!E157</f>
        <v>100</v>
      </c>
      <c r="S157" s="167">
        <f>сан.дни!E157</f>
        <v>100</v>
      </c>
      <c r="T157" s="167">
        <f>фотоотчеты!E157</f>
        <v>87.096774193548384</v>
      </c>
      <c r="U157" s="299">
        <f>инкассация!D157</f>
        <v>100</v>
      </c>
      <c r="V157" s="7">
        <f>'кол-во по штату'!E157</f>
        <v>100</v>
      </c>
      <c r="W157" s="71">
        <f>'кол-во по штату'!F157</f>
        <v>0</v>
      </c>
      <c r="X157" s="167">
        <f>ценники!E157</f>
        <v>100</v>
      </c>
      <c r="Y157" s="167">
        <f>просрок!E157</f>
        <v>100</v>
      </c>
      <c r="Z157" s="301">
        <f>'медицинские книжки'!C157</f>
        <v>100</v>
      </c>
      <c r="AA157" s="77">
        <f>'% выкладки'!C157</f>
        <v>96.581818181818193</v>
      </c>
      <c r="AB157" s="2">
        <f>'товарные и кассовые отчеты'!E157</f>
        <v>90</v>
      </c>
      <c r="AC157" s="300">
        <f>'Z-отчеты'!E157</f>
        <v>93.548387096774192</v>
      </c>
      <c r="AD157" s="71">
        <f>Очередь!F157</f>
        <v>50</v>
      </c>
      <c r="AE157" s="7">
        <f>'Главная касса'!C157</f>
        <v>100</v>
      </c>
      <c r="AF157" s="277">
        <f>'минусовые остатки'!D157</f>
        <v>100</v>
      </c>
      <c r="AG157" s="26">
        <f t="shared" si="21"/>
        <v>1612.0011730205279</v>
      </c>
      <c r="AH157" s="62">
        <f t="shared" si="25"/>
        <v>159</v>
      </c>
      <c r="AI157" s="86">
        <f>ревизии!E157</f>
        <v>88</v>
      </c>
      <c r="AJ157" s="41">
        <f>ревизии!F157</f>
        <v>-1924.38</v>
      </c>
      <c r="AK157" s="285">
        <f>ревизии!H157</f>
        <v>50</v>
      </c>
      <c r="AL157" s="167">
        <f>локалки!E157</f>
        <v>82.022471910112358</v>
      </c>
      <c r="AM157" s="167">
        <f>'подснятия сигареты'!E157</f>
        <v>100</v>
      </c>
      <c r="AN157" s="1">
        <f>IF('предоставление скидок'!C157=0,100,0)</f>
        <v>0</v>
      </c>
      <c r="AO157" s="29">
        <f>IF('предоставление скидок'!D157=0,100,0)</f>
        <v>0</v>
      </c>
      <c r="AP157" s="26">
        <f t="shared" si="22"/>
        <v>320.02247191011236</v>
      </c>
      <c r="AQ157" s="61">
        <f t="shared" si="26"/>
        <v>190</v>
      </c>
      <c r="AR157" s="206">
        <f t="shared" si="23"/>
        <v>2467.8638398207604</v>
      </c>
      <c r="AS157" s="62">
        <f t="shared" si="27"/>
        <v>179</v>
      </c>
      <c r="AT157" s="81"/>
    </row>
    <row r="158" spans="1:46">
      <c r="A158" s="136">
        <v>159</v>
      </c>
      <c r="B158" s="216" t="s">
        <v>622</v>
      </c>
      <c r="C158" s="216" t="s">
        <v>112</v>
      </c>
      <c r="D158" s="216" t="s">
        <v>664</v>
      </c>
      <c r="E158" s="136" t="s">
        <v>682</v>
      </c>
      <c r="F158" s="7">
        <f>'план на месяц'!E158</f>
        <v>99.090467567567558</v>
      </c>
      <c r="G158" s="51">
        <f>приоритет!E158</f>
        <v>159.30728323699418</v>
      </c>
      <c r="H158" s="51">
        <f>допродажи!E158</f>
        <v>100.70405795999091</v>
      </c>
      <c r="I158" s="18">
        <f>'средний чек'!E158</f>
        <v>105.49546809539154</v>
      </c>
      <c r="J158" s="71">
        <f>'ср. кол-во позиций в чеке'!E158</f>
        <v>78.826666666666654</v>
      </c>
      <c r="K158" s="27">
        <f>трафик!E158</f>
        <v>93.928648648648647</v>
      </c>
      <c r="L158" s="26">
        <f t="shared" si="20"/>
        <v>637.35259217525947</v>
      </c>
      <c r="M158" s="193">
        <f t="shared" si="24"/>
        <v>22</v>
      </c>
      <c r="N158" s="18">
        <f>'чек-лист'!E158</f>
        <v>95.65</v>
      </c>
      <c r="O158" s="213">
        <f>ТП!C158</f>
        <v>50.333333333333336</v>
      </c>
      <c r="P158" s="71">
        <f>'распорядок дня'!E158</f>
        <v>96.774193548387089</v>
      </c>
      <c r="Q158" s="167">
        <f>'время открытия'!E158</f>
        <v>100</v>
      </c>
      <c r="R158" s="167">
        <f>'время закрытия'!E158</f>
        <v>100</v>
      </c>
      <c r="S158" s="167">
        <f>сан.дни!E158</f>
        <v>100</v>
      </c>
      <c r="T158" s="167">
        <f>фотоотчеты!E158</f>
        <v>80.645161290322577</v>
      </c>
      <c r="U158" s="299">
        <f>инкассация!D158</f>
        <v>100</v>
      </c>
      <c r="V158" s="7">
        <f>'кол-во по штату'!E158</f>
        <v>100</v>
      </c>
      <c r="W158" s="71">
        <f>'кол-во по штату'!F158</f>
        <v>0</v>
      </c>
      <c r="X158" s="167">
        <f>ценники!E158</f>
        <v>100</v>
      </c>
      <c r="Y158" s="167">
        <f>просрок!E158</f>
        <v>100</v>
      </c>
      <c r="Z158" s="301">
        <f>'медицинские книжки'!C158</f>
        <v>100</v>
      </c>
      <c r="AA158" s="77">
        <f>'% выкладки'!C158</f>
        <v>100</v>
      </c>
      <c r="AB158" s="2">
        <f>'товарные и кассовые отчеты'!E158</f>
        <v>100</v>
      </c>
      <c r="AC158" s="300">
        <f>'Z-отчеты'!E158</f>
        <v>100</v>
      </c>
      <c r="AD158" s="71">
        <f>Очередь!F158</f>
        <v>100</v>
      </c>
      <c r="AE158" s="7">
        <f>'Главная касса'!C158</f>
        <v>100</v>
      </c>
      <c r="AF158" s="277">
        <f>'минусовые остатки'!D158</f>
        <v>100</v>
      </c>
      <c r="AG158" s="26">
        <f t="shared" si="21"/>
        <v>1723.4026881720429</v>
      </c>
      <c r="AH158" s="193">
        <f t="shared" si="25"/>
        <v>51</v>
      </c>
      <c r="AI158" s="86">
        <f>ревизии!E158</f>
        <v>0</v>
      </c>
      <c r="AJ158" s="41">
        <f>ревизии!F158</f>
        <v>-38876.370000000003</v>
      </c>
      <c r="AK158" s="285">
        <f>ревизии!H158</f>
        <v>50</v>
      </c>
      <c r="AL158" s="167">
        <f>локалки!E158</f>
        <v>100</v>
      </c>
      <c r="AM158" s="167">
        <f>'подснятия сигареты'!E158</f>
        <v>100</v>
      </c>
      <c r="AN158" s="1">
        <f>IF('предоставление скидок'!C158=0,100,0)</f>
        <v>0</v>
      </c>
      <c r="AO158" s="29">
        <f>IF('предоставление скидок'!D158=0,100,0)</f>
        <v>100</v>
      </c>
      <c r="AP158" s="26">
        <f t="shared" si="22"/>
        <v>350</v>
      </c>
      <c r="AQ158" s="61">
        <f t="shared" si="26"/>
        <v>178</v>
      </c>
      <c r="AR158" s="206">
        <f t="shared" si="23"/>
        <v>2710.7552803473022</v>
      </c>
      <c r="AS158" s="193">
        <f t="shared" si="27"/>
        <v>87</v>
      </c>
      <c r="AT158" s="81"/>
    </row>
    <row r="159" spans="1:46">
      <c r="A159" s="136">
        <v>160</v>
      </c>
      <c r="B159" s="216" t="s">
        <v>623</v>
      </c>
      <c r="C159" s="216" t="s">
        <v>122</v>
      </c>
      <c r="D159" s="216" t="s">
        <v>730</v>
      </c>
      <c r="E159" s="136" t="s">
        <v>756</v>
      </c>
      <c r="F159" s="7">
        <f>'план на месяц'!E159</f>
        <v>45.731209372637956</v>
      </c>
      <c r="G159" s="51">
        <f>приоритет!E159</f>
        <v>53.78212685687339</v>
      </c>
      <c r="H159" s="51">
        <f>допродажи!E159</f>
        <v>53.78212685687339</v>
      </c>
      <c r="I159" s="18">
        <f>'средний чек'!E159</f>
        <v>105.0388715277778</v>
      </c>
      <c r="J159" s="71">
        <f>'ср. кол-во позиций в чеке'!E159</f>
        <v>77.640000000000015</v>
      </c>
      <c r="K159" s="27">
        <f>трафик!E159</f>
        <v>43.537414965986393</v>
      </c>
      <c r="L159" s="26">
        <f t="shared" si="20"/>
        <v>379.51174958014894</v>
      </c>
      <c r="M159" s="61">
        <f t="shared" si="24"/>
        <v>178</v>
      </c>
      <c r="N159" s="18">
        <f>'чек-лист'!E159</f>
        <v>98</v>
      </c>
      <c r="O159" s="213">
        <f>ТП!C159</f>
        <v>74</v>
      </c>
      <c r="P159" s="71">
        <f>'распорядок дня'!E159</f>
        <v>99.462365591397855</v>
      </c>
      <c r="Q159" s="167">
        <f>'время открытия'!E159</f>
        <v>100</v>
      </c>
      <c r="R159" s="167">
        <f>'время закрытия'!E159</f>
        <v>100</v>
      </c>
      <c r="S159" s="167">
        <f>сан.дни!E159</f>
        <v>100</v>
      </c>
      <c r="T159" s="167">
        <f>фотоотчеты!E159</f>
        <v>96.774193548387103</v>
      </c>
      <c r="U159" s="299">
        <f>инкассация!D159</f>
        <v>100</v>
      </c>
      <c r="V159" s="7">
        <f>'кол-во по штату'!E159</f>
        <v>100</v>
      </c>
      <c r="W159" s="71">
        <f>'кол-во по штату'!F159</f>
        <v>0</v>
      </c>
      <c r="X159" s="167">
        <f>ценники!E159</f>
        <v>100</v>
      </c>
      <c r="Y159" s="167">
        <f>просрок!E159</f>
        <v>100</v>
      </c>
      <c r="Z159" s="301">
        <f>'медицинские книжки'!C159</f>
        <v>100</v>
      </c>
      <c r="AA159" s="77">
        <f>'% выкладки'!C159</f>
        <v>100</v>
      </c>
      <c r="AB159" s="2">
        <f>'товарные и кассовые отчеты'!E159</f>
        <v>100</v>
      </c>
      <c r="AC159" s="300">
        <f>'Z-отчеты'!E159</f>
        <v>100</v>
      </c>
      <c r="AD159" s="71">
        <f>Очередь!F159</f>
        <v>100</v>
      </c>
      <c r="AE159" s="7">
        <f>'Главная касса'!C159</f>
        <v>100</v>
      </c>
      <c r="AF159" s="277">
        <f>'минусовые остатки'!D159</f>
        <v>100</v>
      </c>
      <c r="AG159" s="26">
        <f t="shared" si="21"/>
        <v>1768.236559139785</v>
      </c>
      <c r="AH159" s="193">
        <f t="shared" si="25"/>
        <v>4</v>
      </c>
      <c r="AI159" s="86">
        <f>ревизии!E159</f>
        <v>100</v>
      </c>
      <c r="AJ159" s="41">
        <f>ревизии!F159</f>
        <v>0</v>
      </c>
      <c r="AK159" s="285">
        <f>ревизии!H159</f>
        <v>100</v>
      </c>
      <c r="AL159" s="167">
        <f>локалки!E159</f>
        <v>100</v>
      </c>
      <c r="AM159" s="167">
        <f>'подснятия сигареты'!E159</f>
        <v>100</v>
      </c>
      <c r="AN159" s="1">
        <f>IF('предоставление скидок'!C159=0,100,0)</f>
        <v>100</v>
      </c>
      <c r="AO159" s="29">
        <f>IF('предоставление скидок'!D159=0,100,0)</f>
        <v>100</v>
      </c>
      <c r="AP159" s="26">
        <f t="shared" si="22"/>
        <v>600</v>
      </c>
      <c r="AQ159" s="193">
        <f t="shared" si="26"/>
        <v>1</v>
      </c>
      <c r="AR159" s="206">
        <f t="shared" si="23"/>
        <v>2747.7483087199334</v>
      </c>
      <c r="AS159" s="193">
        <f t="shared" si="27"/>
        <v>63</v>
      </c>
      <c r="AT159" s="81"/>
    </row>
    <row r="160" spans="1:46">
      <c r="A160" s="136">
        <v>161</v>
      </c>
      <c r="B160" s="136" t="s">
        <v>115</v>
      </c>
      <c r="C160" s="136" t="s">
        <v>115</v>
      </c>
      <c r="D160" s="136" t="s">
        <v>667</v>
      </c>
      <c r="E160" s="136" t="s">
        <v>625</v>
      </c>
      <c r="F160" s="7">
        <f>'план на месяц'!E160</f>
        <v>92.520008841732974</v>
      </c>
      <c r="G160" s="51">
        <f>приоритет!E160</f>
        <v>138.86715000000001</v>
      </c>
      <c r="H160" s="51">
        <f>допродажи!E160</f>
        <v>50.530023633544587</v>
      </c>
      <c r="I160" s="18">
        <f>'средний чек'!E160</f>
        <v>114.36079781420764</v>
      </c>
      <c r="J160" s="71">
        <f>'ср. кол-во позиций в чеке'!E160</f>
        <v>92.276666666666657</v>
      </c>
      <c r="K160" s="27">
        <f>трафик!E160</f>
        <v>78.112137565169675</v>
      </c>
      <c r="L160" s="26">
        <f t="shared" si="20"/>
        <v>566.66678452132146</v>
      </c>
      <c r="M160" s="193">
        <f t="shared" si="24"/>
        <v>57</v>
      </c>
      <c r="N160" s="18">
        <f>'чек-лист'!E160</f>
        <v>98.15</v>
      </c>
      <c r="O160" s="213">
        <f>ТП!C160</f>
        <v>81.5</v>
      </c>
      <c r="P160" s="71">
        <f>'распорядок дня'!E160</f>
        <v>98.850574712643677</v>
      </c>
      <c r="Q160" s="167">
        <f>'время открытия'!E160</f>
        <v>96.551724137931032</v>
      </c>
      <c r="R160" s="167">
        <f>'время закрытия'!E160</f>
        <v>100</v>
      </c>
      <c r="S160" s="167">
        <f>сан.дни!E160</f>
        <v>100</v>
      </c>
      <c r="T160" s="167">
        <f>фотоотчеты!E160</f>
        <v>96.551724137931032</v>
      </c>
      <c r="U160" s="299">
        <f>инкассация!D160</f>
        <v>100</v>
      </c>
      <c r="V160" s="7">
        <f>'кол-во по штату'!E160</f>
        <v>100</v>
      </c>
      <c r="W160" s="71">
        <f>'кол-во по штату'!F160</f>
        <v>0</v>
      </c>
      <c r="X160" s="167">
        <f>ценники!E160</f>
        <v>100</v>
      </c>
      <c r="Y160" s="167">
        <f>просрок!E160</f>
        <v>100</v>
      </c>
      <c r="Z160" s="301">
        <f>'медицинские книжки'!C160</f>
        <v>100</v>
      </c>
      <c r="AA160" s="77">
        <f>'% выкладки'!C160</f>
        <v>100</v>
      </c>
      <c r="AB160" s="2">
        <f>'товарные и кассовые отчеты'!E160</f>
        <v>100</v>
      </c>
      <c r="AC160" s="300">
        <f>'Z-отчеты'!E160</f>
        <v>100</v>
      </c>
      <c r="AD160" s="71">
        <f>Очередь!F160</f>
        <v>50</v>
      </c>
      <c r="AE160" s="7">
        <f>'Главная касса'!C160</f>
        <v>100</v>
      </c>
      <c r="AF160" s="277">
        <f>'минусовые остатки'!D160</f>
        <v>0</v>
      </c>
      <c r="AG160" s="26">
        <f t="shared" si="21"/>
        <v>1621.6040229885057</v>
      </c>
      <c r="AH160" s="193">
        <f t="shared" si="25"/>
        <v>155</v>
      </c>
      <c r="AI160" s="86">
        <f>ревизии!E160</f>
        <v>86</v>
      </c>
      <c r="AJ160" s="41">
        <f>ревизии!F160</f>
        <v>-1949.22</v>
      </c>
      <c r="AK160" s="285">
        <f>ревизии!H160</f>
        <v>0</v>
      </c>
      <c r="AL160" s="167">
        <f>локалки!E160</f>
        <v>100</v>
      </c>
      <c r="AM160" s="167">
        <f>'подснятия сигареты'!E160</f>
        <v>100</v>
      </c>
      <c r="AN160" s="1">
        <f>IF('предоставление скидок'!C160=0,100,0)</f>
        <v>0</v>
      </c>
      <c r="AO160" s="29">
        <f>IF('предоставление скидок'!D160=0,100,0)</f>
        <v>100</v>
      </c>
      <c r="AP160" s="26">
        <f t="shared" si="22"/>
        <v>386</v>
      </c>
      <c r="AQ160" s="61">
        <f t="shared" si="26"/>
        <v>162</v>
      </c>
      <c r="AR160" s="206">
        <f t="shared" si="23"/>
        <v>2574.2708075098271</v>
      </c>
      <c r="AS160" s="62">
        <f t="shared" si="27"/>
        <v>155</v>
      </c>
      <c r="AT160" s="81"/>
    </row>
    <row r="161" spans="1:46">
      <c r="A161" s="136">
        <v>162</v>
      </c>
      <c r="B161" s="136" t="s">
        <v>623</v>
      </c>
      <c r="C161" s="136" t="s">
        <v>598</v>
      </c>
      <c r="D161" s="136" t="s">
        <v>668</v>
      </c>
      <c r="E161" s="136" t="s">
        <v>107</v>
      </c>
      <c r="F161" s="7">
        <f>'план на месяц'!E161</f>
        <v>90.138370656370668</v>
      </c>
      <c r="G161" s="51">
        <f>приоритет!E161</f>
        <v>80.588571428571441</v>
      </c>
      <c r="H161" s="51">
        <f>допродажи!E161</f>
        <v>135.20716189391604</v>
      </c>
      <c r="I161" s="18">
        <f>'средний чек'!E161</f>
        <v>95.509000310919845</v>
      </c>
      <c r="J161" s="71">
        <f>'ср. кол-во позиций в чеке'!E161</f>
        <v>70.13</v>
      </c>
      <c r="K161" s="27">
        <f>трафик!E161</f>
        <v>94.376833976833979</v>
      </c>
      <c r="L161" s="26">
        <f t="shared" si="20"/>
        <v>565.94993826661198</v>
      </c>
      <c r="M161" s="193">
        <f t="shared" si="24"/>
        <v>58</v>
      </c>
      <c r="N161" s="18">
        <f>'чек-лист'!E161</f>
        <v>96.65</v>
      </c>
      <c r="O161" s="213">
        <f>ТП!C161</f>
        <v>32.5</v>
      </c>
      <c r="P161" s="71">
        <f>'распорядок дня'!E161</f>
        <v>96.236559139784944</v>
      </c>
      <c r="Q161" s="167">
        <f>'время открытия'!E161</f>
        <v>100</v>
      </c>
      <c r="R161" s="167">
        <f>'время закрытия'!E161</f>
        <v>100</v>
      </c>
      <c r="S161" s="167">
        <f>сан.дни!E161</f>
        <v>100</v>
      </c>
      <c r="T161" s="167">
        <f>фотоотчеты!E161</f>
        <v>80.645161290322577</v>
      </c>
      <c r="U161" s="299">
        <f>инкассация!D161</f>
        <v>100</v>
      </c>
      <c r="V161" s="7">
        <f>'кол-во по штату'!E161</f>
        <v>100</v>
      </c>
      <c r="W161" s="71">
        <f>'кол-во по штату'!F161</f>
        <v>0</v>
      </c>
      <c r="X161" s="167">
        <f>ценники!E161</f>
        <v>100</v>
      </c>
      <c r="Y161" s="167">
        <f>просрок!E161</f>
        <v>100</v>
      </c>
      <c r="Z161" s="301">
        <f>'медицинские книжки'!C161</f>
        <v>100</v>
      </c>
      <c r="AA161" s="77">
        <f>'% выкладки'!C161</f>
        <v>100</v>
      </c>
      <c r="AB161" s="2">
        <f>'товарные и кассовые отчеты'!E161</f>
        <v>90</v>
      </c>
      <c r="AC161" s="300">
        <f>'Z-отчеты'!E161</f>
        <v>96.774193548387103</v>
      </c>
      <c r="AD161" s="71">
        <f>Очередь!F161</f>
        <v>100</v>
      </c>
      <c r="AE161" s="7">
        <f>'Главная касса'!C161</f>
        <v>100</v>
      </c>
      <c r="AF161" s="277">
        <f>'минусовые остатки'!D161</f>
        <v>100</v>
      </c>
      <c r="AG161" s="26">
        <f t="shared" si="21"/>
        <v>1692.8059139784946</v>
      </c>
      <c r="AH161" s="193">
        <f t="shared" si="25"/>
        <v>84</v>
      </c>
      <c r="AI161" s="86">
        <f>ревизии!E161</f>
        <v>91</v>
      </c>
      <c r="AJ161" s="41">
        <f>ревизии!F161</f>
        <v>-1641.75</v>
      </c>
      <c r="AK161" s="285">
        <f>ревизии!H161</f>
        <v>0</v>
      </c>
      <c r="AL161" s="167">
        <f>локалки!E161</f>
        <v>100</v>
      </c>
      <c r="AM161" s="167">
        <f>'подснятия сигареты'!E161</f>
        <v>81.818181818181813</v>
      </c>
      <c r="AN161" s="1">
        <f>IF('предоставление скидок'!C161=0,100,0)</f>
        <v>0</v>
      </c>
      <c r="AO161" s="29">
        <f>IF('предоставление скидок'!D161=0,100,0)</f>
        <v>100</v>
      </c>
      <c r="AP161" s="26">
        <f t="shared" si="22"/>
        <v>372.81818181818181</v>
      </c>
      <c r="AQ161" s="61">
        <f t="shared" si="26"/>
        <v>172</v>
      </c>
      <c r="AR161" s="206">
        <f t="shared" si="23"/>
        <v>2631.5740340632883</v>
      </c>
      <c r="AS161" s="62">
        <f t="shared" si="27"/>
        <v>130</v>
      </c>
      <c r="AT161" s="81"/>
    </row>
    <row r="162" spans="1:46">
      <c r="A162" s="136">
        <v>163</v>
      </c>
      <c r="B162" s="136" t="s">
        <v>622</v>
      </c>
      <c r="C162" s="136" t="s">
        <v>112</v>
      </c>
      <c r="D162" s="136" t="s">
        <v>669</v>
      </c>
      <c r="E162" s="136" t="s">
        <v>506</v>
      </c>
      <c r="F162" s="7">
        <f>'план на месяц'!E162</f>
        <v>111.84340010598834</v>
      </c>
      <c r="G162" s="51">
        <f>приоритет!E162</f>
        <v>275.54945121951221</v>
      </c>
      <c r="H162" s="51">
        <f>допродажи!E162</f>
        <v>134.95676119053201</v>
      </c>
      <c r="I162" s="18">
        <f>'средний чек'!E162</f>
        <v>92.809609875839598</v>
      </c>
      <c r="J162" s="71">
        <f>'ср. кол-во позиций в чеке'!E162</f>
        <v>74.193333333333328</v>
      </c>
      <c r="K162" s="27">
        <f>трафик!E162</f>
        <v>122.91859459459459</v>
      </c>
      <c r="L162" s="26">
        <f t="shared" si="20"/>
        <v>812.27115031979997</v>
      </c>
      <c r="M162" s="193">
        <f t="shared" si="24"/>
        <v>6</v>
      </c>
      <c r="N162" s="18">
        <f>'чек-лист'!E162</f>
        <v>93.35</v>
      </c>
      <c r="O162" s="213">
        <f>ТП!C162</f>
        <v>75.333333333333329</v>
      </c>
      <c r="P162" s="71">
        <f>'распорядок дня'!E162</f>
        <v>99.462365591397855</v>
      </c>
      <c r="Q162" s="167">
        <f>'время открытия'!E162</f>
        <v>100</v>
      </c>
      <c r="R162" s="167">
        <f>'время закрытия'!E162</f>
        <v>100</v>
      </c>
      <c r="S162" s="167">
        <f>сан.дни!E162</f>
        <v>100</v>
      </c>
      <c r="T162" s="167">
        <f>фотоотчеты!E162</f>
        <v>100</v>
      </c>
      <c r="U162" s="299">
        <f>инкассация!D162</f>
        <v>96.774193548387103</v>
      </c>
      <c r="V162" s="7">
        <f>'кол-во по штату'!E162</f>
        <v>100</v>
      </c>
      <c r="W162" s="71">
        <f>'кол-во по штату'!F162</f>
        <v>0</v>
      </c>
      <c r="X162" s="167">
        <f>ценники!E162</f>
        <v>100</v>
      </c>
      <c r="Y162" s="167">
        <f>просрок!E162</f>
        <v>66.666666666666657</v>
      </c>
      <c r="Z162" s="301">
        <f>'медицинские книжки'!C162</f>
        <v>100</v>
      </c>
      <c r="AA162" s="77">
        <f>'% выкладки'!C162</f>
        <v>100</v>
      </c>
      <c r="AB162" s="2">
        <f>'товарные и кассовые отчеты'!E162</f>
        <v>100</v>
      </c>
      <c r="AC162" s="300">
        <f>'Z-отчеты'!E162</f>
        <v>100</v>
      </c>
      <c r="AD162" s="71">
        <f>Очередь!F162</f>
        <v>100</v>
      </c>
      <c r="AE162" s="7">
        <f>'Главная касса'!C162</f>
        <v>100</v>
      </c>
      <c r="AF162" s="277">
        <f>'минусовые остатки'!D162</f>
        <v>100</v>
      </c>
      <c r="AG162" s="26">
        <f t="shared" si="21"/>
        <v>1731.5865591397849</v>
      </c>
      <c r="AH162" s="193">
        <f t="shared" si="25"/>
        <v>41</v>
      </c>
      <c r="AI162" s="86">
        <f>ревизии!E162</f>
        <v>0</v>
      </c>
      <c r="AJ162" s="41">
        <f>ревизии!F162</f>
        <v>-63376.52</v>
      </c>
      <c r="AK162" s="285">
        <f>ревизии!H162</f>
        <v>50</v>
      </c>
      <c r="AL162" s="167">
        <f>локалки!E162</f>
        <v>100</v>
      </c>
      <c r="AM162" s="167">
        <f>'подснятия сигареты'!E162</f>
        <v>100</v>
      </c>
      <c r="AN162" s="1">
        <f>IF('предоставление скидок'!C162=0,100,0)</f>
        <v>100</v>
      </c>
      <c r="AO162" s="29">
        <f>IF('предоставление скидок'!D162=0,100,0)</f>
        <v>100</v>
      </c>
      <c r="AP162" s="26">
        <f t="shared" si="22"/>
        <v>450</v>
      </c>
      <c r="AQ162" s="61">
        <f t="shared" si="26"/>
        <v>112</v>
      </c>
      <c r="AR162" s="206">
        <f t="shared" si="23"/>
        <v>2993.8577094595848</v>
      </c>
      <c r="AS162" s="193">
        <f t="shared" si="27"/>
        <v>5</v>
      </c>
      <c r="AT162" s="81"/>
    </row>
    <row r="163" spans="1:46">
      <c r="A163" s="216">
        <v>165</v>
      </c>
      <c r="B163" s="216" t="s">
        <v>623</v>
      </c>
      <c r="C163" s="216" t="s">
        <v>649</v>
      </c>
      <c r="D163" s="216" t="s">
        <v>675</v>
      </c>
      <c r="E163" s="216" t="s">
        <v>684</v>
      </c>
      <c r="F163" s="7">
        <f>'план на месяц'!E163</f>
        <v>92.538319814600257</v>
      </c>
      <c r="G163" s="51">
        <f>приоритет!E163</f>
        <v>110.81802051858615</v>
      </c>
      <c r="H163" s="51">
        <f>допродажи!E163</f>
        <v>110.81802051858615</v>
      </c>
      <c r="I163" s="18">
        <f>'средний чек'!E163</f>
        <v>96.626528910920584</v>
      </c>
      <c r="J163" s="71">
        <f>'ср. кол-во позиций в чеке'!E163</f>
        <v>89.456666666666663</v>
      </c>
      <c r="K163" s="27">
        <f>трафик!E163</f>
        <v>100.05895883777241</v>
      </c>
      <c r="L163" s="26">
        <f t="shared" si="20"/>
        <v>600.31651526713222</v>
      </c>
      <c r="M163" s="193">
        <f t="shared" si="24"/>
        <v>33</v>
      </c>
      <c r="N163" s="18">
        <f>'чек-лист'!E163</f>
        <v>96.35</v>
      </c>
      <c r="O163" s="213">
        <f>ТП!C163</f>
        <v>0</v>
      </c>
      <c r="P163" s="71">
        <f>'распорядок дня'!E163</f>
        <v>99.462365591397855</v>
      </c>
      <c r="Q163" s="167">
        <f>'время открытия'!E163</f>
        <v>100</v>
      </c>
      <c r="R163" s="167">
        <f>'время закрытия'!E163</f>
        <v>100</v>
      </c>
      <c r="S163" s="167">
        <f>сан.дни!E163</f>
        <v>100</v>
      </c>
      <c r="T163" s="167">
        <f>фотоотчеты!E163</f>
        <v>96.774193548387103</v>
      </c>
      <c r="U163" s="299">
        <f>инкассация!D163</f>
        <v>100</v>
      </c>
      <c r="V163" s="7">
        <f>'кол-во по штату'!E163</f>
        <v>100</v>
      </c>
      <c r="W163" s="71">
        <f>'кол-во по штату'!F163</f>
        <v>0</v>
      </c>
      <c r="X163" s="167">
        <f>ценники!E163</f>
        <v>100</v>
      </c>
      <c r="Y163" s="167">
        <f>просрок!E163</f>
        <v>100</v>
      </c>
      <c r="Z163" s="301">
        <f>'медицинские книжки'!C163</f>
        <v>100</v>
      </c>
      <c r="AA163" s="77">
        <f>'% выкладки'!C163</f>
        <v>95.781818181818181</v>
      </c>
      <c r="AB163" s="2">
        <f>'товарные и кассовые отчеты'!E163</f>
        <v>100</v>
      </c>
      <c r="AC163" s="300">
        <f>'Z-отчеты'!E163</f>
        <v>100</v>
      </c>
      <c r="AD163" s="71">
        <f>Очередь!F163</f>
        <v>100</v>
      </c>
      <c r="AE163" s="7">
        <f>'Главная касса'!C163</f>
        <v>100</v>
      </c>
      <c r="AF163" s="277">
        <f>'минусовые остатки'!D163</f>
        <v>100</v>
      </c>
      <c r="AG163" s="26">
        <f t="shared" si="21"/>
        <v>1688.368377321603</v>
      </c>
      <c r="AH163" s="193">
        <f t="shared" si="25"/>
        <v>89</v>
      </c>
      <c r="AI163" s="86">
        <f>ревизии!E163</f>
        <v>90</v>
      </c>
      <c r="AJ163" s="41">
        <f>ревизии!F163</f>
        <v>-1129.3699999999999</v>
      </c>
      <c r="AK163" s="285">
        <f>ревизии!H163</f>
        <v>0</v>
      </c>
      <c r="AL163" s="167">
        <f>локалки!E163</f>
        <v>100</v>
      </c>
      <c r="AM163" s="167">
        <f>'подснятия сигареты'!E163</f>
        <v>100</v>
      </c>
      <c r="AN163" s="1">
        <f>IF('предоставление скидок'!C163=0,100,0)</f>
        <v>0</v>
      </c>
      <c r="AO163" s="29">
        <f>IF('предоставление скидок'!D163=0,100,0)</f>
        <v>100</v>
      </c>
      <c r="AP163" s="26">
        <f t="shared" si="22"/>
        <v>390</v>
      </c>
      <c r="AQ163" s="61">
        <f t="shared" si="26"/>
        <v>159</v>
      </c>
      <c r="AR163" s="206">
        <f t="shared" si="23"/>
        <v>2678.6848925887352</v>
      </c>
      <c r="AS163" s="62">
        <f t="shared" si="27"/>
        <v>106</v>
      </c>
      <c r="AT163" s="81"/>
    </row>
    <row r="164" spans="1:46">
      <c r="A164" s="216">
        <v>166</v>
      </c>
      <c r="B164" s="216" t="s">
        <v>623</v>
      </c>
      <c r="C164" s="216" t="s">
        <v>654</v>
      </c>
      <c r="D164" s="216" t="s">
        <v>676</v>
      </c>
      <c r="E164" s="216" t="s">
        <v>107</v>
      </c>
      <c r="F164" s="7">
        <f>'план на месяц'!E164</f>
        <v>111.26123153153154</v>
      </c>
      <c r="G164" s="51">
        <f>приоритет!E164</f>
        <v>117.19517734286289</v>
      </c>
      <c r="H164" s="51">
        <f>допродажи!E164</f>
        <v>117.19517734286289</v>
      </c>
      <c r="I164" s="18">
        <f>'средний чек'!E164</f>
        <v>89.363541112666837</v>
      </c>
      <c r="J164" s="71">
        <f>'ср. кол-во позиций в чеке'!E164</f>
        <v>73.056666666666672</v>
      </c>
      <c r="K164" s="27">
        <f>трафик!E164</f>
        <v>124.50405405405405</v>
      </c>
      <c r="L164" s="26">
        <f t="shared" si="20"/>
        <v>632.57584805064494</v>
      </c>
      <c r="M164" s="193">
        <f t="shared" si="24"/>
        <v>24</v>
      </c>
      <c r="N164" s="18">
        <f>'чек-лист'!E164</f>
        <v>100</v>
      </c>
      <c r="O164" s="213">
        <f>ТП!C164</f>
        <v>0</v>
      </c>
      <c r="P164" s="71">
        <f>'распорядок дня'!E164</f>
        <v>99.462365591397855</v>
      </c>
      <c r="Q164" s="167">
        <f>'время открытия'!E164</f>
        <v>100</v>
      </c>
      <c r="R164" s="167">
        <f>'время закрытия'!E164</f>
        <v>100</v>
      </c>
      <c r="S164" s="167">
        <f>сан.дни!E164</f>
        <v>100</v>
      </c>
      <c r="T164" s="167">
        <f>фотоотчеты!E164</f>
        <v>100</v>
      </c>
      <c r="U164" s="299">
        <f>инкассация!D164</f>
        <v>100</v>
      </c>
      <c r="V164" s="7">
        <f>'кол-во по штату'!E164</f>
        <v>100</v>
      </c>
      <c r="W164" s="71">
        <f>'кол-во по штату'!F164</f>
        <v>0</v>
      </c>
      <c r="X164" s="167">
        <f>ценники!E164</f>
        <v>100</v>
      </c>
      <c r="Y164" s="167">
        <f>просрок!E164</f>
        <v>100</v>
      </c>
      <c r="Z164" s="301">
        <f>'медицинские книжки'!C164</f>
        <v>100</v>
      </c>
      <c r="AA164" s="77">
        <f>'% выкладки'!C164</f>
        <v>100</v>
      </c>
      <c r="AB164" s="2">
        <f>'товарные и кассовые отчеты'!E164</f>
        <v>100</v>
      </c>
      <c r="AC164" s="300">
        <f>'Z-отчеты'!E164</f>
        <v>96.774193548387103</v>
      </c>
      <c r="AD164" s="71">
        <f>Очередь!F164</f>
        <v>100</v>
      </c>
      <c r="AE164" s="7">
        <f>'Главная касса'!C164</f>
        <v>100</v>
      </c>
      <c r="AF164" s="277">
        <f>'минусовые остатки'!D164</f>
        <v>100</v>
      </c>
      <c r="AG164" s="26">
        <f t="shared" si="21"/>
        <v>1696.236559139785</v>
      </c>
      <c r="AH164" s="193">
        <f t="shared" si="25"/>
        <v>75</v>
      </c>
      <c r="AI164" s="86">
        <f>ревизии!E164</f>
        <v>100</v>
      </c>
      <c r="AJ164" s="41">
        <f>ревизии!F164</f>
        <v>0</v>
      </c>
      <c r="AK164" s="285">
        <f>ревизии!H164</f>
        <v>100</v>
      </c>
      <c r="AL164" s="167">
        <f>локалки!E164</f>
        <v>100</v>
      </c>
      <c r="AM164" s="167">
        <f>'подснятия сигареты'!E164</f>
        <v>100</v>
      </c>
      <c r="AN164" s="1">
        <f>IF('предоставление скидок'!C164=0,100,0)</f>
        <v>100</v>
      </c>
      <c r="AO164" s="29">
        <f>IF('предоставление скидок'!D164=0,100,0)</f>
        <v>100</v>
      </c>
      <c r="AP164" s="26">
        <f t="shared" si="22"/>
        <v>600</v>
      </c>
      <c r="AQ164" s="193">
        <f t="shared" si="26"/>
        <v>1</v>
      </c>
      <c r="AR164" s="206">
        <f t="shared" si="23"/>
        <v>2928.8124071904294</v>
      </c>
      <c r="AS164" s="193">
        <f t="shared" si="27"/>
        <v>8</v>
      </c>
      <c r="AT164" s="81"/>
    </row>
    <row r="165" spans="1:46">
      <c r="A165" s="216">
        <v>167</v>
      </c>
      <c r="B165" s="216" t="s">
        <v>623</v>
      </c>
      <c r="C165" s="216" t="s">
        <v>649</v>
      </c>
      <c r="D165" s="216" t="s">
        <v>677</v>
      </c>
      <c r="E165" s="216" t="s">
        <v>684</v>
      </c>
      <c r="F165" s="7">
        <f>'план на месяц'!E165</f>
        <v>122.14684820393973</v>
      </c>
      <c r="G165" s="51">
        <f>приоритет!E165</f>
        <v>157.36903585227782</v>
      </c>
      <c r="H165" s="51">
        <f>допродажи!E165</f>
        <v>157.36903585227782</v>
      </c>
      <c r="I165" s="18">
        <f>'средний чек'!E165</f>
        <v>98.482699408054046</v>
      </c>
      <c r="J165" s="71">
        <f>'ср. кол-во позиций в чеке'!E165</f>
        <v>87.36333333333333</v>
      </c>
      <c r="K165" s="27">
        <f>трафик!E165</f>
        <v>129.58450363196127</v>
      </c>
      <c r="L165" s="26">
        <f t="shared" si="20"/>
        <v>752.31545628184404</v>
      </c>
      <c r="M165" s="193">
        <f t="shared" si="24"/>
        <v>8</v>
      </c>
      <c r="N165" s="18">
        <f>'чек-лист'!E165</f>
        <v>83.15</v>
      </c>
      <c r="O165" s="213">
        <f>ТП!C165</f>
        <v>0</v>
      </c>
      <c r="P165" s="71">
        <f>'распорядок дня'!E165</f>
        <v>99.462365591397855</v>
      </c>
      <c r="Q165" s="167">
        <f>'время открытия'!E165</f>
        <v>100</v>
      </c>
      <c r="R165" s="167">
        <f>'время закрытия'!E165</f>
        <v>100</v>
      </c>
      <c r="S165" s="167">
        <f>сан.дни!E165</f>
        <v>100</v>
      </c>
      <c r="T165" s="167">
        <f>фотоотчеты!E165</f>
        <v>100</v>
      </c>
      <c r="U165" s="299">
        <f>инкассация!D165</f>
        <v>100</v>
      </c>
      <c r="V165" s="7">
        <f>'кол-во по штату'!E165</f>
        <v>100</v>
      </c>
      <c r="W165" s="71">
        <f>'кол-во по штату'!F165</f>
        <v>0</v>
      </c>
      <c r="X165" s="167">
        <f>ценники!E165</f>
        <v>100</v>
      </c>
      <c r="Y165" s="167">
        <f>просрок!E165</f>
        <v>100</v>
      </c>
      <c r="Z165" s="301">
        <f>'медицинские книжки'!C165</f>
        <v>100</v>
      </c>
      <c r="AA165" s="77">
        <f>'% выкладки'!C165</f>
        <v>94.25454545454545</v>
      </c>
      <c r="AB165" s="2">
        <f>'товарные и кассовые отчеты'!E165</f>
        <v>100</v>
      </c>
      <c r="AC165" s="300">
        <f>'Z-отчеты'!E165</f>
        <v>96.774193548387103</v>
      </c>
      <c r="AD165" s="71">
        <f>Очередь!F165</f>
        <v>100</v>
      </c>
      <c r="AE165" s="7">
        <f>'Главная касса'!C165</f>
        <v>100</v>
      </c>
      <c r="AF165" s="277">
        <f>'минусовые остатки'!D165</f>
        <v>100</v>
      </c>
      <c r="AG165" s="26">
        <f t="shared" si="21"/>
        <v>1673.6411045943305</v>
      </c>
      <c r="AH165" s="193">
        <f t="shared" si="25"/>
        <v>112</v>
      </c>
      <c r="AI165" s="86">
        <f>ревизии!E165</f>
        <v>100</v>
      </c>
      <c r="AJ165" s="41">
        <f>ревизии!F165</f>
        <v>0</v>
      </c>
      <c r="AK165" s="285">
        <f>ревизии!H165</f>
        <v>100</v>
      </c>
      <c r="AL165" s="167">
        <f>локалки!E165</f>
        <v>100</v>
      </c>
      <c r="AM165" s="167">
        <f>'подснятия сигареты'!E165</f>
        <v>100</v>
      </c>
      <c r="AN165" s="1">
        <f>IF('предоставление скидок'!C165=0,100,0)</f>
        <v>100</v>
      </c>
      <c r="AO165" s="29">
        <f>IF('предоставление скидок'!D165=0,100,0)</f>
        <v>100</v>
      </c>
      <c r="AP165" s="26">
        <f t="shared" si="22"/>
        <v>600</v>
      </c>
      <c r="AQ165" s="193">
        <f t="shared" si="26"/>
        <v>1</v>
      </c>
      <c r="AR165" s="206">
        <f t="shared" si="23"/>
        <v>3025.9565608761745</v>
      </c>
      <c r="AS165" s="193">
        <f t="shared" si="27"/>
        <v>4</v>
      </c>
      <c r="AT165" s="81"/>
    </row>
    <row r="166" spans="1:46">
      <c r="A166" s="216">
        <v>168</v>
      </c>
      <c r="B166" s="216" t="s">
        <v>621</v>
      </c>
      <c r="C166" s="216" t="s">
        <v>112</v>
      </c>
      <c r="D166" s="216" t="s">
        <v>678</v>
      </c>
      <c r="E166" s="216" t="s">
        <v>681</v>
      </c>
      <c r="F166" s="7">
        <f>'план на месяц'!E166</f>
        <v>75.54254324324323</v>
      </c>
      <c r="G166" s="51">
        <f>приоритет!E166</f>
        <v>210.39666666666665</v>
      </c>
      <c r="H166" s="51">
        <f>допродажи!E166</f>
        <v>52.236844279223462</v>
      </c>
      <c r="I166" s="18">
        <f>'средний чек'!E166</f>
        <v>85.502419700214119</v>
      </c>
      <c r="J166" s="71">
        <f>'ср. кол-во позиций в чеке'!E166</f>
        <v>64.61333333333333</v>
      </c>
      <c r="K166" s="27">
        <f>трафик!E166</f>
        <v>88.351351351351354</v>
      </c>
      <c r="L166" s="26">
        <f t="shared" si="20"/>
        <v>576.64315857403221</v>
      </c>
      <c r="M166" s="193">
        <f t="shared" si="24"/>
        <v>47</v>
      </c>
      <c r="N166" s="18">
        <f>'чек-лист'!E166</f>
        <v>93.85</v>
      </c>
      <c r="O166" s="213">
        <f>ТП!C166</f>
        <v>43</v>
      </c>
      <c r="P166" s="71">
        <f>'распорядок дня'!E166</f>
        <v>100</v>
      </c>
      <c r="Q166" s="167">
        <f>'время открытия'!E166</f>
        <v>100</v>
      </c>
      <c r="R166" s="167">
        <f>'время закрытия'!E166</f>
        <v>100</v>
      </c>
      <c r="S166" s="167">
        <f>сан.дни!E166</f>
        <v>100</v>
      </c>
      <c r="T166" s="167">
        <f>фотоотчеты!E166</f>
        <v>100</v>
      </c>
      <c r="U166" s="299">
        <f>инкассация!D166</f>
        <v>100</v>
      </c>
      <c r="V166" s="7">
        <f>'кол-во по штату'!E166</f>
        <v>100</v>
      </c>
      <c r="W166" s="71">
        <f>'кол-во по штату'!F166</f>
        <v>0</v>
      </c>
      <c r="X166" s="167">
        <f>ценники!E166</f>
        <v>100</v>
      </c>
      <c r="Y166" s="167">
        <f>просрок!E166</f>
        <v>33.333333333333329</v>
      </c>
      <c r="Z166" s="301">
        <f>'медицинские книжки'!C166</f>
        <v>100</v>
      </c>
      <c r="AA166" s="77">
        <f>'% выкладки'!C166</f>
        <v>100</v>
      </c>
      <c r="AB166" s="2">
        <f>'товарные и кассовые отчеты'!E166</f>
        <v>100</v>
      </c>
      <c r="AC166" s="300">
        <f>'Z-отчеты'!E166</f>
        <v>100</v>
      </c>
      <c r="AD166" s="71">
        <f>Очередь!F166</f>
        <v>100</v>
      </c>
      <c r="AE166" s="7">
        <f>'Главная касса'!C166</f>
        <v>100</v>
      </c>
      <c r="AF166" s="277">
        <f>'минусовые остатки'!D166</f>
        <v>100</v>
      </c>
      <c r="AG166" s="26">
        <f t="shared" si="21"/>
        <v>1670.1833333333334</v>
      </c>
      <c r="AH166" s="193">
        <f t="shared" si="25"/>
        <v>118</v>
      </c>
      <c r="AI166" s="86">
        <f>ревизии!E166</f>
        <v>100</v>
      </c>
      <c r="AJ166" s="41">
        <f>ревизии!F166</f>
        <v>0</v>
      </c>
      <c r="AK166" s="285">
        <f>ревизии!H166</f>
        <v>100</v>
      </c>
      <c r="AL166" s="167">
        <f>локалки!E166</f>
        <v>100</v>
      </c>
      <c r="AM166" s="167">
        <f>'подснятия сигареты'!E166</f>
        <v>100</v>
      </c>
      <c r="AN166" s="1">
        <f>IF('предоставление скидок'!C166=0,100,0)</f>
        <v>0</v>
      </c>
      <c r="AO166" s="29">
        <f>IF('предоставление скидок'!D166=0,100,0)</f>
        <v>100</v>
      </c>
      <c r="AP166" s="26">
        <f t="shared" si="22"/>
        <v>500</v>
      </c>
      <c r="AQ166" s="62">
        <f t="shared" si="26"/>
        <v>52</v>
      </c>
      <c r="AR166" s="206">
        <f t="shared" si="23"/>
        <v>2746.8264919073654</v>
      </c>
      <c r="AS166" s="193">
        <f t="shared" si="27"/>
        <v>64</v>
      </c>
      <c r="AT166" s="81"/>
    </row>
    <row r="167" spans="1:46">
      <c r="A167" s="216">
        <v>173</v>
      </c>
      <c r="B167" s="216" t="s">
        <v>623</v>
      </c>
      <c r="C167" s="216" t="s">
        <v>124</v>
      </c>
      <c r="D167" s="216" t="s">
        <v>793</v>
      </c>
      <c r="E167" s="216" t="s">
        <v>107</v>
      </c>
      <c r="F167" s="7">
        <f>'план на месяц'!E167</f>
        <v>42.708049738219898</v>
      </c>
      <c r="G167" s="51">
        <f>приоритет!E167</f>
        <v>17.212090931801143</v>
      </c>
      <c r="H167" s="51">
        <f>допродажи!E167</f>
        <v>17.212090931801143</v>
      </c>
      <c r="I167" s="18">
        <f>'средний чек'!E167</f>
        <v>82.772577371892453</v>
      </c>
      <c r="J167" s="71">
        <f>'ср. кол-во позиций в чеке'!E167</f>
        <v>72.526666666666671</v>
      </c>
      <c r="K167" s="27">
        <f>трафик!E167</f>
        <v>50.057142857142857</v>
      </c>
      <c r="L167" s="26">
        <f t="shared" si="20"/>
        <v>282.48861849752416</v>
      </c>
      <c r="M167" s="61">
        <f t="shared" si="24"/>
        <v>188</v>
      </c>
      <c r="N167" s="18">
        <f>'чек-лист'!E167</f>
        <v>95</v>
      </c>
      <c r="O167" s="213">
        <f>ТП!C167</f>
        <v>0</v>
      </c>
      <c r="P167" s="71">
        <f>'распорядок дня'!E167</f>
        <v>100</v>
      </c>
      <c r="Q167" s="167">
        <f>'время открытия'!E167</f>
        <v>100</v>
      </c>
      <c r="R167" s="167">
        <f>'время закрытия'!E167</f>
        <v>100</v>
      </c>
      <c r="S167" s="167">
        <f>сан.дни!E167</f>
        <v>100</v>
      </c>
      <c r="T167" s="167">
        <f>фотоотчеты!E167</f>
        <v>100</v>
      </c>
      <c r="U167" s="299">
        <f>инкассация!D167</f>
        <v>100</v>
      </c>
      <c r="V167" s="7">
        <f>'кол-во по штату'!E167</f>
        <v>100</v>
      </c>
      <c r="W167" s="71">
        <f>'кол-во по штату'!F167</f>
        <v>0</v>
      </c>
      <c r="X167" s="167">
        <f>ценники!E167</f>
        <v>100</v>
      </c>
      <c r="Y167" s="167">
        <f>просрок!E167</f>
        <v>100</v>
      </c>
      <c r="Z167" s="301">
        <f>'медицинские книжки'!C167</f>
        <v>100</v>
      </c>
      <c r="AA167" s="77">
        <f>'% выкладки'!C167</f>
        <v>100</v>
      </c>
      <c r="AB167" s="2">
        <f>'товарные и кассовые отчеты'!E167</f>
        <v>100</v>
      </c>
      <c r="AC167" s="300">
        <f>'Z-отчеты'!E167</f>
        <v>100</v>
      </c>
      <c r="AD167" s="71">
        <f>Очередь!F167</f>
        <v>100</v>
      </c>
      <c r="AE167" s="7">
        <f>'Главная касса'!C167</f>
        <v>100</v>
      </c>
      <c r="AF167" s="277">
        <f>'минусовые остатки'!D167</f>
        <v>100</v>
      </c>
      <c r="AG167" s="26">
        <f t="shared" si="21"/>
        <v>1695</v>
      </c>
      <c r="AH167" s="193">
        <f t="shared" si="25"/>
        <v>77</v>
      </c>
      <c r="AI167" s="86">
        <f>ревизии!E167</f>
        <v>100</v>
      </c>
      <c r="AJ167" s="41">
        <f>ревизии!F167</f>
        <v>0</v>
      </c>
      <c r="AK167" s="285">
        <f>ревизии!H167</f>
        <v>100</v>
      </c>
      <c r="AL167" s="167">
        <f>локалки!E167</f>
        <v>66.666666666666657</v>
      </c>
      <c r="AM167" s="167">
        <f>'подснятия сигареты'!E167</f>
        <v>50</v>
      </c>
      <c r="AN167" s="1">
        <f>IF('предоставление скидок'!C167=0,100,0)</f>
        <v>100</v>
      </c>
      <c r="AO167" s="29">
        <f>IF('предоставление скидок'!D167=0,100,0)</f>
        <v>100</v>
      </c>
      <c r="AP167" s="26">
        <f t="shared" si="22"/>
        <v>516.66666666666663</v>
      </c>
      <c r="AQ167" s="62">
        <f t="shared" si="26"/>
        <v>45</v>
      </c>
      <c r="AR167" s="206">
        <f t="shared" si="23"/>
        <v>2494.1552851641909</v>
      </c>
      <c r="AS167" s="62">
        <f t="shared" si="27"/>
        <v>173</v>
      </c>
      <c r="AT167" s="81"/>
    </row>
    <row r="168" spans="1:46">
      <c r="A168" s="216">
        <v>174</v>
      </c>
      <c r="B168" s="216" t="s">
        <v>623</v>
      </c>
      <c r="C168" s="216" t="s">
        <v>122</v>
      </c>
      <c r="D168" s="216" t="s">
        <v>733</v>
      </c>
      <c r="E168" s="216" t="s">
        <v>528</v>
      </c>
      <c r="F168" s="7">
        <f>'план на месяц'!E168</f>
        <v>92.8452219430486</v>
      </c>
      <c r="G168" s="51">
        <f>приоритет!E168</f>
        <v>91.546009893559514</v>
      </c>
      <c r="H168" s="51">
        <f>допродажи!E168</f>
        <v>91.546009893559514</v>
      </c>
      <c r="I168" s="18">
        <f>'средний чек'!E168</f>
        <v>91.632662423541092</v>
      </c>
      <c r="J168" s="71">
        <f>'ср. кол-во позиций в чеке'!E168</f>
        <v>73.003333333333345</v>
      </c>
      <c r="K168" s="27">
        <f>трафик!E168</f>
        <v>98.277822908204712</v>
      </c>
      <c r="L168" s="26">
        <f t="shared" si="20"/>
        <v>538.8510603952468</v>
      </c>
      <c r="M168" s="62">
        <f t="shared" si="24"/>
        <v>92</v>
      </c>
      <c r="N168" s="18">
        <f>'чек-лист'!E168</f>
        <v>96.833333333333329</v>
      </c>
      <c r="O168" s="213">
        <f>ТП!C168</f>
        <v>71.5</v>
      </c>
      <c r="P168" s="71">
        <f>'распорядок дня'!E168</f>
        <v>99.462365591397855</v>
      </c>
      <c r="Q168" s="167">
        <f>'время открытия'!E168</f>
        <v>100</v>
      </c>
      <c r="R168" s="167">
        <f>'время закрытия'!E168</f>
        <v>100</v>
      </c>
      <c r="S168" s="167">
        <f>сан.дни!E168</f>
        <v>100</v>
      </c>
      <c r="T168" s="167">
        <f>фотоотчеты!E168</f>
        <v>100</v>
      </c>
      <c r="U168" s="299">
        <f>инкассация!D168</f>
        <v>96.774193548387103</v>
      </c>
      <c r="V168" s="7">
        <f>'кол-во по штату'!E168</f>
        <v>100</v>
      </c>
      <c r="W168" s="71">
        <f>'кол-во по штату'!F168</f>
        <v>0</v>
      </c>
      <c r="X168" s="167">
        <f>ценники!E168</f>
        <v>66.666666666666657</v>
      </c>
      <c r="Y168" s="167">
        <f>просрок!E168</f>
        <v>100</v>
      </c>
      <c r="Z168" s="301">
        <f>'медицинские книжки'!C168</f>
        <v>100</v>
      </c>
      <c r="AA168" s="77">
        <f>'% выкладки'!C168</f>
        <v>100</v>
      </c>
      <c r="AB168" s="2">
        <f>'товарные и кассовые отчеты'!E168</f>
        <v>90</v>
      </c>
      <c r="AC168" s="300">
        <f>'Z-отчеты'!E168</f>
        <v>100</v>
      </c>
      <c r="AD168" s="71">
        <f>Очередь!F168</f>
        <v>100</v>
      </c>
      <c r="AE168" s="7">
        <f>'Главная касса'!C168</f>
        <v>100</v>
      </c>
      <c r="AF168" s="277">
        <f>'минусовые остатки'!D168</f>
        <v>100</v>
      </c>
      <c r="AG168" s="26">
        <f t="shared" si="21"/>
        <v>1721.2365591397847</v>
      </c>
      <c r="AH168" s="193">
        <f t="shared" si="25"/>
        <v>54</v>
      </c>
      <c r="AI168" s="86">
        <f>ревизии!E168</f>
        <v>100</v>
      </c>
      <c r="AJ168" s="41">
        <f>ревизии!F168</f>
        <v>0</v>
      </c>
      <c r="AK168" s="285">
        <f>ревизии!H168</f>
        <v>100</v>
      </c>
      <c r="AL168" s="167">
        <f>локалки!E168</f>
        <v>100</v>
      </c>
      <c r="AM168" s="167">
        <f>'подснятия сигареты'!E168</f>
        <v>100</v>
      </c>
      <c r="AN168" s="1">
        <f>IF('предоставление скидок'!C168=0,100,0)</f>
        <v>0</v>
      </c>
      <c r="AO168" s="29">
        <f>IF('предоставление скидок'!D168=0,100,0)</f>
        <v>100</v>
      </c>
      <c r="AP168" s="26">
        <f t="shared" si="22"/>
        <v>500</v>
      </c>
      <c r="AQ168" s="62">
        <f t="shared" si="26"/>
        <v>52</v>
      </c>
      <c r="AR168" s="206">
        <f t="shared" si="23"/>
        <v>2760.0876195350315</v>
      </c>
      <c r="AS168" s="193">
        <f t="shared" si="27"/>
        <v>52</v>
      </c>
      <c r="AT168" s="81"/>
    </row>
    <row r="169" spans="1:46">
      <c r="A169" s="216">
        <v>175</v>
      </c>
      <c r="B169" s="216" t="s">
        <v>621</v>
      </c>
      <c r="C169" s="216" t="s">
        <v>112</v>
      </c>
      <c r="D169" s="216" t="s">
        <v>794</v>
      </c>
      <c r="E169" s="216" t="s">
        <v>618</v>
      </c>
      <c r="F169" s="7">
        <f>'план на месяц'!E169</f>
        <v>58.007286729857825</v>
      </c>
      <c r="G169" s="51">
        <f>приоритет!E169</f>
        <v>1.216216216216216</v>
      </c>
      <c r="H169" s="51">
        <f>допродажи!E169</f>
        <v>1.216216216216216</v>
      </c>
      <c r="I169" s="18">
        <f>'средний чек'!E169</f>
        <v>78.837600644122389</v>
      </c>
      <c r="J169" s="71">
        <f>'ср. кол-во позиций в чеке'!E169</f>
        <v>64.626666666666665</v>
      </c>
      <c r="K169" s="27">
        <f>трафик!E169</f>
        <v>71.585014409221898</v>
      </c>
      <c r="L169" s="26">
        <f t="shared" si="20"/>
        <v>275.48900088230124</v>
      </c>
      <c r="M169" s="61">
        <f t="shared" si="24"/>
        <v>189</v>
      </c>
      <c r="N169" s="18">
        <f>'чек-лист'!E169</f>
        <v>97.5</v>
      </c>
      <c r="O169" s="213">
        <f>ТП!C169</f>
        <v>83</v>
      </c>
      <c r="P169" s="71">
        <f>'распорядок дня'!E169</f>
        <v>100</v>
      </c>
      <c r="Q169" s="167">
        <f>'время открытия'!E169</f>
        <v>100</v>
      </c>
      <c r="R169" s="167">
        <f>'время закрытия'!E169</f>
        <v>100</v>
      </c>
      <c r="S169" s="167">
        <f>сан.дни!E169</f>
        <v>100</v>
      </c>
      <c r="T169" s="167">
        <f>фотоотчеты!E169</f>
        <v>100</v>
      </c>
      <c r="U169" s="299">
        <f>инкассация!D169</f>
        <v>100</v>
      </c>
      <c r="V169" s="7">
        <f>'кол-во по штату'!E169</f>
        <v>25</v>
      </c>
      <c r="W169" s="71">
        <f>'кол-во по штату'!F169</f>
        <v>-3</v>
      </c>
      <c r="X169" s="167">
        <f>ценники!E169</f>
        <v>100</v>
      </c>
      <c r="Y169" s="167">
        <f>просрок!E169</f>
        <v>100</v>
      </c>
      <c r="Z169" s="301">
        <f>'медицинские книжки'!C169</f>
        <v>100</v>
      </c>
      <c r="AA169" s="77">
        <f>'% выкладки'!C169</f>
        <v>100</v>
      </c>
      <c r="AB169" s="2">
        <f>'товарные и кассовые отчеты'!E169</f>
        <v>100</v>
      </c>
      <c r="AC169" s="300">
        <f>'Z-отчеты'!E169</f>
        <v>100</v>
      </c>
      <c r="AD169" s="71">
        <f>Очередь!F169</f>
        <v>100</v>
      </c>
      <c r="AE169" s="7">
        <f>'Главная касса'!C169</f>
        <v>100</v>
      </c>
      <c r="AF169" s="277">
        <f>'минусовые остатки'!D169</f>
        <v>100</v>
      </c>
      <c r="AG169" s="26">
        <f t="shared" si="21"/>
        <v>1705.5</v>
      </c>
      <c r="AH169" s="193">
        <f t="shared" si="25"/>
        <v>68</v>
      </c>
      <c r="AI169" s="86">
        <f>ревизии!E169</f>
        <v>100</v>
      </c>
      <c r="AJ169" s="41">
        <f>ревизии!F169</f>
        <v>0</v>
      </c>
      <c r="AK169" s="285">
        <f>ревизии!H169</f>
        <v>100</v>
      </c>
      <c r="AL169" s="167">
        <f>локалки!E169</f>
        <v>100</v>
      </c>
      <c r="AM169" s="167">
        <f>'подснятия сигареты'!E169</f>
        <v>100</v>
      </c>
      <c r="AN169" s="1">
        <f>IF('предоставление скидок'!C169=0,100,0)</f>
        <v>100</v>
      </c>
      <c r="AO169" s="29">
        <f>IF('предоставление скидок'!D169=0,100,0)</f>
        <v>100</v>
      </c>
      <c r="AP169" s="26">
        <f t="shared" si="22"/>
        <v>600</v>
      </c>
      <c r="AQ169" s="193">
        <f t="shared" si="26"/>
        <v>1</v>
      </c>
      <c r="AR169" s="206">
        <f t="shared" si="23"/>
        <v>2580.9890008823013</v>
      </c>
      <c r="AS169" s="62">
        <f t="shared" si="27"/>
        <v>153</v>
      </c>
      <c r="AT169" s="81"/>
    </row>
    <row r="170" spans="1:46">
      <c r="A170" s="216">
        <v>176</v>
      </c>
      <c r="B170" s="216" t="s">
        <v>622</v>
      </c>
      <c r="C170" s="216" t="s">
        <v>112</v>
      </c>
      <c r="D170" s="216" t="s">
        <v>795</v>
      </c>
      <c r="E170" s="216" t="s">
        <v>108</v>
      </c>
      <c r="F170" s="7">
        <f>'план на месяц'!E170</f>
        <v>73.443779620853093</v>
      </c>
      <c r="G170" s="51">
        <f>приоритет!E170</f>
        <v>35.051480051480048</v>
      </c>
      <c r="H170" s="51">
        <f>допродажи!E170</f>
        <v>35.051480051480048</v>
      </c>
      <c r="I170" s="18">
        <f>'средний чек'!E170</f>
        <v>95.217434715821824</v>
      </c>
      <c r="J170" s="71">
        <f>'ср. кол-во позиций в чеке'!E170</f>
        <v>83.283333333333331</v>
      </c>
      <c r="K170" s="27">
        <f>трафик!E170</f>
        <v>75.043227665706041</v>
      </c>
      <c r="L170" s="26">
        <f t="shared" si="20"/>
        <v>397.0907354386743</v>
      </c>
      <c r="M170" s="61">
        <f t="shared" si="24"/>
        <v>177</v>
      </c>
      <c r="N170" s="18">
        <f>'чек-лист'!E170</f>
        <v>99.5</v>
      </c>
      <c r="O170" s="213">
        <f>ТП!C170</f>
        <v>0</v>
      </c>
      <c r="P170" s="71">
        <f>'распорядок дня'!E170</f>
        <v>100</v>
      </c>
      <c r="Q170" s="167">
        <f>'время открытия'!E170</f>
        <v>100</v>
      </c>
      <c r="R170" s="167">
        <f>'время закрытия'!E170</f>
        <v>100</v>
      </c>
      <c r="S170" s="167">
        <f>сан.дни!E170</f>
        <v>100</v>
      </c>
      <c r="T170" s="167">
        <f>фотоотчеты!E170</f>
        <v>100</v>
      </c>
      <c r="U170" s="299">
        <f>инкассация!D170</f>
        <v>100</v>
      </c>
      <c r="V170" s="7">
        <f>'кол-во по штату'!E170</f>
        <v>50</v>
      </c>
      <c r="W170" s="71">
        <f>'кол-во по штату'!F170</f>
        <v>-2</v>
      </c>
      <c r="X170" s="167">
        <f>ценники!E170</f>
        <v>100</v>
      </c>
      <c r="Y170" s="167">
        <f>просрок!E170</f>
        <v>100</v>
      </c>
      <c r="Z170" s="301">
        <f>'медицинские книжки'!C170</f>
        <v>100</v>
      </c>
      <c r="AA170" s="77">
        <f>'% выкладки'!C170</f>
        <v>100</v>
      </c>
      <c r="AB170" s="2">
        <f>'товарные и кассовые отчеты'!E170</f>
        <v>100</v>
      </c>
      <c r="AC170" s="300">
        <f>'Z-отчеты'!E170</f>
        <v>100</v>
      </c>
      <c r="AD170" s="71">
        <f>Очередь!F170</f>
        <v>100</v>
      </c>
      <c r="AE170" s="7">
        <f>'Главная касса'!C170</f>
        <v>100</v>
      </c>
      <c r="AF170" s="277">
        <f>'минусовые остатки'!D170</f>
        <v>100</v>
      </c>
      <c r="AG170" s="26">
        <f t="shared" si="21"/>
        <v>1649.5</v>
      </c>
      <c r="AH170" s="193">
        <f t="shared" si="25"/>
        <v>135</v>
      </c>
      <c r="AI170" s="86">
        <f>ревизии!E170</f>
        <v>100</v>
      </c>
      <c r="AJ170" s="41">
        <f>ревизии!F170</f>
        <v>0</v>
      </c>
      <c r="AK170" s="285">
        <f>ревизии!H170</f>
        <v>100</v>
      </c>
      <c r="AL170" s="167">
        <f>локалки!E170</f>
        <v>100</v>
      </c>
      <c r="AM170" s="167">
        <f>'подснятия сигареты'!E170</f>
        <v>100</v>
      </c>
      <c r="AN170" s="1">
        <f>IF('предоставление скидок'!C170=0,100,0)</f>
        <v>100</v>
      </c>
      <c r="AO170" s="29">
        <f>IF('предоставление скидок'!D170=0,100,0)</f>
        <v>100</v>
      </c>
      <c r="AP170" s="26">
        <f t="shared" si="22"/>
        <v>600</v>
      </c>
      <c r="AQ170" s="193">
        <f t="shared" si="26"/>
        <v>1</v>
      </c>
      <c r="AR170" s="206">
        <f t="shared" si="23"/>
        <v>2646.5907354386745</v>
      </c>
      <c r="AS170" s="62">
        <f t="shared" si="27"/>
        <v>126</v>
      </c>
      <c r="AT170" s="81"/>
    </row>
    <row r="171" spans="1:46">
      <c r="A171" s="216">
        <v>178</v>
      </c>
      <c r="B171" s="216" t="s">
        <v>621</v>
      </c>
      <c r="C171" s="216" t="s">
        <v>112</v>
      </c>
      <c r="D171" s="216" t="s">
        <v>753</v>
      </c>
      <c r="E171" s="216" t="s">
        <v>757</v>
      </c>
      <c r="F171" s="7">
        <f>'план на месяц'!E171</f>
        <v>55.082890322580639</v>
      </c>
      <c r="G171" s="51">
        <f>приоритет!E171</f>
        <v>37.970372487377354</v>
      </c>
      <c r="H171" s="51">
        <f>допродажи!E171</f>
        <v>37.970372487377354</v>
      </c>
      <c r="I171" s="18">
        <f>'средний чек'!E171</f>
        <v>98.95512285581826</v>
      </c>
      <c r="J171" s="71">
        <f>'ср. кол-во позиций в чеке'!E171</f>
        <v>80.460000000000008</v>
      </c>
      <c r="K171" s="27">
        <f>трафик!E171</f>
        <v>53.128078817733993</v>
      </c>
      <c r="L171" s="26">
        <f t="shared" si="20"/>
        <v>363.56683697088755</v>
      </c>
      <c r="M171" s="61">
        <f t="shared" si="24"/>
        <v>180</v>
      </c>
      <c r="N171" s="18">
        <f>'чек-лист'!E171</f>
        <v>99.5</v>
      </c>
      <c r="O171" s="213">
        <f>ТП!C171</f>
        <v>60</v>
      </c>
      <c r="P171" s="71">
        <f>'распорядок дня'!E171</f>
        <v>99.074074074074076</v>
      </c>
      <c r="Q171" s="167">
        <f>'время открытия'!E171</f>
        <v>100</v>
      </c>
      <c r="R171" s="167">
        <f>'время закрытия'!E171</f>
        <v>100</v>
      </c>
      <c r="S171" s="167">
        <f>сан.дни!E171</f>
        <v>100</v>
      </c>
      <c r="T171" s="167">
        <f>фотоотчеты!E171</f>
        <v>100</v>
      </c>
      <c r="U171" s="299">
        <f>инкассация!D171</f>
        <v>100</v>
      </c>
      <c r="V171" s="7">
        <f>'кол-во по штату'!E171</f>
        <v>75</v>
      </c>
      <c r="W171" s="71">
        <f>'кол-во по штату'!F171</f>
        <v>-1</v>
      </c>
      <c r="X171" s="167">
        <f>ценники!E171</f>
        <v>100</v>
      </c>
      <c r="Y171" s="167">
        <f>просрок!E171</f>
        <v>100</v>
      </c>
      <c r="Z171" s="301">
        <f>'медицинские книжки'!C171</f>
        <v>100</v>
      </c>
      <c r="AA171" s="77">
        <f>'% выкладки'!C171</f>
        <v>100</v>
      </c>
      <c r="AB171" s="2">
        <f>'товарные и кассовые отчеты'!E171</f>
        <v>90</v>
      </c>
      <c r="AC171" s="300">
        <f>'Z-отчеты'!E171</f>
        <v>94.444444444444443</v>
      </c>
      <c r="AD171" s="71">
        <f>Очередь!F171</f>
        <v>100</v>
      </c>
      <c r="AE171" s="7">
        <f>'Главная касса'!C171</f>
        <v>100</v>
      </c>
      <c r="AF171" s="277">
        <f>'минусовые остатки'!D171</f>
        <v>100</v>
      </c>
      <c r="AG171" s="26">
        <f t="shared" si="21"/>
        <v>1718.0185185185187</v>
      </c>
      <c r="AH171" s="193">
        <f t="shared" si="25"/>
        <v>59</v>
      </c>
      <c r="AI171" s="86">
        <f>ревизии!E171</f>
        <v>100</v>
      </c>
      <c r="AJ171" s="41">
        <f>ревизии!F171</f>
        <v>0</v>
      </c>
      <c r="AK171" s="285">
        <f>ревизии!H171</f>
        <v>100</v>
      </c>
      <c r="AL171" s="167">
        <f>локалки!E171</f>
        <v>100</v>
      </c>
      <c r="AM171" s="167">
        <f>'подснятия сигареты'!E171</f>
        <v>100</v>
      </c>
      <c r="AN171" s="1">
        <f>IF('предоставление скидок'!C171=0,100,0)</f>
        <v>100</v>
      </c>
      <c r="AO171" s="29">
        <f>IF('предоставление скидок'!D171=0,100,0)</f>
        <v>100</v>
      </c>
      <c r="AP171" s="26">
        <f t="shared" si="22"/>
        <v>600</v>
      </c>
      <c r="AQ171" s="193">
        <f t="shared" si="26"/>
        <v>1</v>
      </c>
      <c r="AR171" s="206">
        <f t="shared" si="23"/>
        <v>2681.5853554894061</v>
      </c>
      <c r="AS171" s="62">
        <f t="shared" si="27"/>
        <v>105</v>
      </c>
      <c r="AT171" s="81"/>
    </row>
    <row r="172" spans="1:46">
      <c r="A172" s="216">
        <v>179</v>
      </c>
      <c r="B172" s="216" t="s">
        <v>622</v>
      </c>
      <c r="C172" s="216" t="s">
        <v>112</v>
      </c>
      <c r="D172" s="216" t="s">
        <v>754</v>
      </c>
      <c r="E172" s="216" t="s">
        <v>108</v>
      </c>
      <c r="F172" s="7">
        <f>'план на месяц'!E172</f>
        <v>87.985354838709668</v>
      </c>
      <c r="G172" s="51">
        <f>приоритет!E172</f>
        <v>53.809064494617523</v>
      </c>
      <c r="H172" s="51">
        <f>допродажи!E172</f>
        <v>53.809064494617523</v>
      </c>
      <c r="I172" s="18">
        <f>'средний чек'!E172</f>
        <v>79.977304714989444</v>
      </c>
      <c r="J172" s="71">
        <f>'ср. кол-во позиций в чеке'!E172</f>
        <v>79.426666666666662</v>
      </c>
      <c r="K172" s="27">
        <f>трафик!E172</f>
        <v>105</v>
      </c>
      <c r="L172" s="26">
        <f t="shared" si="20"/>
        <v>460.00745520960083</v>
      </c>
      <c r="M172" s="61">
        <f t="shared" si="24"/>
        <v>169</v>
      </c>
      <c r="N172" s="18">
        <f>'чек-лист'!E172</f>
        <v>97.583333333333329</v>
      </c>
      <c r="O172" s="213">
        <f>ТП!C172</f>
        <v>44.666666666666664</v>
      </c>
      <c r="P172" s="71">
        <f>'распорядок дня'!E172</f>
        <v>100</v>
      </c>
      <c r="Q172" s="167">
        <f>'время открытия'!E172</f>
        <v>100</v>
      </c>
      <c r="R172" s="167">
        <f>'время закрытия'!E172</f>
        <v>100</v>
      </c>
      <c r="S172" s="167">
        <f>сан.дни!E172</f>
        <v>100</v>
      </c>
      <c r="T172" s="167">
        <f>фотоотчеты!E172</f>
        <v>100</v>
      </c>
      <c r="U172" s="299">
        <f>инкассация!D172</f>
        <v>100</v>
      </c>
      <c r="V172" s="7">
        <f>'кол-во по штату'!E172</f>
        <v>100</v>
      </c>
      <c r="W172" s="71">
        <f>'кол-во по штату'!F172</f>
        <v>0</v>
      </c>
      <c r="X172" s="167">
        <f>ценники!E172</f>
        <v>100</v>
      </c>
      <c r="Y172" s="167">
        <f>просрок!E172</f>
        <v>100</v>
      </c>
      <c r="Z172" s="301">
        <f>'медицинские книжки'!C172</f>
        <v>0</v>
      </c>
      <c r="AA172" s="77">
        <f>'% выкладки'!C172</f>
        <v>100</v>
      </c>
      <c r="AB172" s="2">
        <f>'товарные и кассовые отчеты'!E172</f>
        <v>100</v>
      </c>
      <c r="AC172" s="300">
        <f>'Z-отчеты'!E172</f>
        <v>100</v>
      </c>
      <c r="AD172" s="71">
        <f>Очередь!F172</f>
        <v>100</v>
      </c>
      <c r="AE172" s="7">
        <f>'Главная касса'!C172</f>
        <v>100</v>
      </c>
      <c r="AF172" s="277">
        <f>'минусовые остатки'!D172</f>
        <v>100</v>
      </c>
      <c r="AG172" s="26">
        <f t="shared" si="21"/>
        <v>1642.25</v>
      </c>
      <c r="AH172" s="193">
        <f t="shared" si="25"/>
        <v>141</v>
      </c>
      <c r="AI172" s="86">
        <f>ревизии!E172</f>
        <v>100</v>
      </c>
      <c r="AJ172" s="41">
        <f>ревизии!F172</f>
        <v>0</v>
      </c>
      <c r="AK172" s="285">
        <f>ревизии!H172</f>
        <v>100</v>
      </c>
      <c r="AL172" s="167">
        <f>локалки!E172</f>
        <v>100</v>
      </c>
      <c r="AM172" s="167">
        <f>'подснятия сигареты'!E172</f>
        <v>100</v>
      </c>
      <c r="AN172" s="1">
        <f>IF('предоставление скидок'!C172=0,100,0)</f>
        <v>100</v>
      </c>
      <c r="AO172" s="29">
        <f>IF('предоставление скидок'!D172=0,100,0)</f>
        <v>100</v>
      </c>
      <c r="AP172" s="26">
        <f t="shared" si="22"/>
        <v>600</v>
      </c>
      <c r="AQ172" s="193">
        <f t="shared" si="26"/>
        <v>1</v>
      </c>
      <c r="AR172" s="206">
        <f t="shared" si="23"/>
        <v>2702.2574552096007</v>
      </c>
      <c r="AS172" s="193">
        <f t="shared" si="27"/>
        <v>94</v>
      </c>
      <c r="AT172" s="81"/>
    </row>
    <row r="173" spans="1:46">
      <c r="A173" s="216">
        <v>180</v>
      </c>
      <c r="B173" s="216" t="s">
        <v>621</v>
      </c>
      <c r="C173" s="216" t="s">
        <v>112</v>
      </c>
      <c r="D173" s="216" t="s">
        <v>796</v>
      </c>
      <c r="E173" s="216" t="s">
        <v>618</v>
      </c>
      <c r="F173" s="7">
        <f>'план на месяц'!E173</f>
        <v>38.988981042654039</v>
      </c>
      <c r="G173" s="51">
        <f>приоритет!E173</f>
        <v>50.761904761904752</v>
      </c>
      <c r="H173" s="51">
        <f>допродажи!E173</f>
        <v>50.761904761904752</v>
      </c>
      <c r="I173" s="18">
        <f>'средний чек'!E173</f>
        <v>93.484943181818196</v>
      </c>
      <c r="J173" s="71">
        <f>'ср. кол-во позиций в чеке'!E173</f>
        <v>80.776666666666657</v>
      </c>
      <c r="K173" s="27">
        <f>трафик!E173</f>
        <v>40.576368876080693</v>
      </c>
      <c r="L173" s="26">
        <f t="shared" si="20"/>
        <v>355.35076929102911</v>
      </c>
      <c r="M173" s="61">
        <f t="shared" si="24"/>
        <v>183</v>
      </c>
      <c r="N173" s="18">
        <f>'чек-лист'!E173</f>
        <v>0</v>
      </c>
      <c r="O173" s="213">
        <f>ТП!C173</f>
        <v>57</v>
      </c>
      <c r="P173" s="71">
        <f>'распорядок дня'!E173</f>
        <v>87.5</v>
      </c>
      <c r="Q173" s="167">
        <f>'время открытия'!E173</f>
        <v>100</v>
      </c>
      <c r="R173" s="167">
        <f>'время закрытия'!E173</f>
        <v>100</v>
      </c>
      <c r="S173" s="167">
        <f>сан.дни!E173</f>
        <v>100</v>
      </c>
      <c r="T173" s="167">
        <f>фотоотчеты!E173</f>
        <v>25</v>
      </c>
      <c r="U173" s="299">
        <f>инкассация!D173</f>
        <v>100</v>
      </c>
      <c r="V173" s="7">
        <f>'кол-во по штату'!E173</f>
        <v>75</v>
      </c>
      <c r="W173" s="71">
        <f>'кол-во по штату'!F173</f>
        <v>-1</v>
      </c>
      <c r="X173" s="167">
        <f>ценники!E173</f>
        <v>0</v>
      </c>
      <c r="Y173" s="167">
        <f>просрок!E173</f>
        <v>0</v>
      </c>
      <c r="Z173" s="301">
        <f>'медицинские книжки'!C173</f>
        <v>0</v>
      </c>
      <c r="AA173" s="77">
        <f>'% выкладки'!C173</f>
        <v>0</v>
      </c>
      <c r="AB173" s="2">
        <f>'товарные и кассовые отчеты'!E173</f>
        <v>100</v>
      </c>
      <c r="AC173" s="300">
        <f>'Z-отчеты'!E173</f>
        <v>100</v>
      </c>
      <c r="AD173" s="71">
        <f>Очередь!F173</f>
        <v>100</v>
      </c>
      <c r="AE173" s="7">
        <f>'Главная касса'!C173</f>
        <v>100</v>
      </c>
      <c r="AF173" s="277">
        <f>'минусовые остатки'!D173</f>
        <v>100</v>
      </c>
      <c r="AG173" s="26">
        <f t="shared" si="21"/>
        <v>1144.5</v>
      </c>
      <c r="AH173" s="61">
        <f t="shared" si="25"/>
        <v>192</v>
      </c>
      <c r="AI173" s="86">
        <f>ревизии!E173</f>
        <v>100</v>
      </c>
      <c r="AJ173" s="41">
        <f>ревизии!F173</f>
        <v>0</v>
      </c>
      <c r="AK173" s="285">
        <f>ревизии!H173</f>
        <v>100</v>
      </c>
      <c r="AL173" s="167">
        <f>локалки!E173</f>
        <v>0</v>
      </c>
      <c r="AM173" s="167">
        <f>'подснятия сигареты'!E173</f>
        <v>0</v>
      </c>
      <c r="AN173" s="1">
        <f>IF('предоставление скидок'!C173=0,100,0)</f>
        <v>100</v>
      </c>
      <c r="AO173" s="29">
        <f>IF('предоставление скидок'!D173=0,100,0)</f>
        <v>100</v>
      </c>
      <c r="AP173" s="26">
        <f t="shared" si="22"/>
        <v>400</v>
      </c>
      <c r="AQ173" s="61">
        <f t="shared" si="26"/>
        <v>137</v>
      </c>
      <c r="AR173" s="206">
        <f t="shared" si="23"/>
        <v>1899.8507692910291</v>
      </c>
      <c r="AS173" s="61">
        <f t="shared" si="27"/>
        <v>192</v>
      </c>
      <c r="AT173" s="81"/>
    </row>
    <row r="174" spans="1:46">
      <c r="A174" s="216">
        <v>181</v>
      </c>
      <c r="B174" s="216" t="s">
        <v>623</v>
      </c>
      <c r="C174" s="216" t="s">
        <v>614</v>
      </c>
      <c r="D174" s="216" t="s">
        <v>746</v>
      </c>
      <c r="E174" s="216" t="s">
        <v>107</v>
      </c>
      <c r="F174" s="7">
        <f>'план на месяц'!E174</f>
        <v>63.860741599073002</v>
      </c>
      <c r="G174" s="51">
        <f>приоритет!E174</f>
        <v>89.958359896383939</v>
      </c>
      <c r="H174" s="51">
        <f>допродажи!E174</f>
        <v>89.958359896383939</v>
      </c>
      <c r="I174" s="18">
        <f>'средний чек'!E174</f>
        <v>110.22363999999997</v>
      </c>
      <c r="J174" s="71">
        <f>'ср. кол-во позиций в чеке'!E174</f>
        <v>79.826666666666668</v>
      </c>
      <c r="K174" s="27">
        <f>трафик!E174</f>
        <v>55.555555555555557</v>
      </c>
      <c r="L174" s="26">
        <f t="shared" si="20"/>
        <v>489.38332361406304</v>
      </c>
      <c r="M174" s="62">
        <f t="shared" si="24"/>
        <v>156</v>
      </c>
      <c r="N174" s="18">
        <f>'чек-лист'!E174</f>
        <v>99.45</v>
      </c>
      <c r="O174" s="213">
        <f>ТП!C174</f>
        <v>0</v>
      </c>
      <c r="P174" s="71">
        <f>'распорядок дня'!E174</f>
        <v>89.784946236559151</v>
      </c>
      <c r="Q174" s="167">
        <f>'время открытия'!E174</f>
        <v>100</v>
      </c>
      <c r="R174" s="167">
        <f>'время закрытия'!E174</f>
        <v>100</v>
      </c>
      <c r="S174" s="167">
        <f>сан.дни!E174</f>
        <v>100</v>
      </c>
      <c r="T174" s="167">
        <f>фотоотчеты!E174</f>
        <v>38.70967741935484</v>
      </c>
      <c r="U174" s="299">
        <f>инкассация!D174</f>
        <v>100</v>
      </c>
      <c r="V174" s="7">
        <f>'кол-во по штату'!E174</f>
        <v>100</v>
      </c>
      <c r="W174" s="71">
        <f>'кол-во по штату'!F174</f>
        <v>0</v>
      </c>
      <c r="X174" s="167">
        <f>ценники!E174</f>
        <v>100</v>
      </c>
      <c r="Y174" s="167">
        <f>просрок!E174</f>
        <v>100</v>
      </c>
      <c r="Z174" s="301">
        <f>'медицинские книжки'!C174</f>
        <v>100</v>
      </c>
      <c r="AA174" s="77">
        <f>'% выкладки'!C174</f>
        <v>100</v>
      </c>
      <c r="AB174" s="2">
        <f>'товарные и кассовые отчеты'!E174</f>
        <v>100</v>
      </c>
      <c r="AC174" s="300">
        <f>'Z-отчеты'!E174</f>
        <v>100</v>
      </c>
      <c r="AD174" s="71">
        <f>Очередь!F174</f>
        <v>100</v>
      </c>
      <c r="AE174" s="7">
        <f>'Главная касса'!C174</f>
        <v>100</v>
      </c>
      <c r="AF174" s="277">
        <f>'минусовые остатки'!D174</f>
        <v>100</v>
      </c>
      <c r="AG174" s="26">
        <f t="shared" si="21"/>
        <v>1627.944623655914</v>
      </c>
      <c r="AH174" s="193">
        <f t="shared" si="25"/>
        <v>153</v>
      </c>
      <c r="AI174" s="86">
        <f>ревизии!E174</f>
        <v>100</v>
      </c>
      <c r="AJ174" s="41">
        <f>ревизии!F174</f>
        <v>0</v>
      </c>
      <c r="AK174" s="285">
        <f>ревизии!H174</f>
        <v>100</v>
      </c>
      <c r="AL174" s="167">
        <f>локалки!E174</f>
        <v>100</v>
      </c>
      <c r="AM174" s="167">
        <f>'подснятия сигареты'!E174</f>
        <v>90.909090909090907</v>
      </c>
      <c r="AN174" s="1">
        <f>IF('предоставление скидок'!C174=0,100,0)</f>
        <v>100</v>
      </c>
      <c r="AO174" s="29">
        <f>IF('предоставление скидок'!D174=0,100,0)</f>
        <v>100</v>
      </c>
      <c r="AP174" s="26">
        <f t="shared" si="22"/>
        <v>590.90909090909088</v>
      </c>
      <c r="AQ174" s="193">
        <f t="shared" si="26"/>
        <v>22</v>
      </c>
      <c r="AR174" s="206">
        <f t="shared" si="23"/>
        <v>2708.2370381790679</v>
      </c>
      <c r="AS174" s="193">
        <f t="shared" si="27"/>
        <v>89</v>
      </c>
      <c r="AT174" s="81"/>
    </row>
    <row r="175" spans="1:46">
      <c r="A175" s="216">
        <v>182</v>
      </c>
      <c r="B175" s="216" t="s">
        <v>623</v>
      </c>
      <c r="C175" s="216" t="s">
        <v>122</v>
      </c>
      <c r="D175" s="216" t="s">
        <v>748</v>
      </c>
      <c r="E175" s="216" t="s">
        <v>528</v>
      </c>
      <c r="F175" s="7">
        <f>'план на месяц'!E175</f>
        <v>96.184014705882319</v>
      </c>
      <c r="G175" s="51">
        <f>приоритет!E175</f>
        <v>63.351221362341533</v>
      </c>
      <c r="H175" s="51">
        <f>допродажи!E175</f>
        <v>63.351221362341533</v>
      </c>
      <c r="I175" s="18">
        <f>'средний чек'!E175</f>
        <v>85.588644036745237</v>
      </c>
      <c r="J175" s="71">
        <f>'ср. кол-во позиций в чеке'!E175</f>
        <v>78.446666666666673</v>
      </c>
      <c r="K175" s="27">
        <f>трафик!E175</f>
        <v>109.40300644237652</v>
      </c>
      <c r="L175" s="26">
        <f t="shared" si="20"/>
        <v>496.32477457635383</v>
      </c>
      <c r="M175" s="62">
        <f t="shared" si="24"/>
        <v>154</v>
      </c>
      <c r="N175" s="18">
        <f>'чек-лист'!E175</f>
        <v>96.5</v>
      </c>
      <c r="O175" s="213">
        <f>ТП!C175</f>
        <v>0</v>
      </c>
      <c r="P175" s="71">
        <f>'распорядок дня'!E175</f>
        <v>100</v>
      </c>
      <c r="Q175" s="167">
        <f>'время открытия'!E175</f>
        <v>100</v>
      </c>
      <c r="R175" s="167">
        <f>'время закрытия'!E175</f>
        <v>100</v>
      </c>
      <c r="S175" s="167">
        <f>сан.дни!E175</f>
        <v>100</v>
      </c>
      <c r="T175" s="167">
        <f>фотоотчеты!E175</f>
        <v>100</v>
      </c>
      <c r="U175" s="299">
        <f>инкассация!D175</f>
        <v>100</v>
      </c>
      <c r="V175" s="7">
        <f>'кол-во по штату'!E175</f>
        <v>100</v>
      </c>
      <c r="W175" s="71">
        <f>'кол-во по штату'!F175</f>
        <v>0</v>
      </c>
      <c r="X175" s="167">
        <f>ценники!E175</f>
        <v>66.666666666666657</v>
      </c>
      <c r="Y175" s="167">
        <f>просрок!E175</f>
        <v>100</v>
      </c>
      <c r="Z175" s="301">
        <f>'медицинские книжки'!C175</f>
        <v>100</v>
      </c>
      <c r="AA175" s="77">
        <f>'% выкладки'!C175</f>
        <v>100</v>
      </c>
      <c r="AB175" s="2">
        <f>'товарные и кассовые отчеты'!E175</f>
        <v>100</v>
      </c>
      <c r="AC175" s="300">
        <f>'Z-отчеты'!E175</f>
        <v>100</v>
      </c>
      <c r="AD175" s="71">
        <f>Очередь!F175</f>
        <v>100</v>
      </c>
      <c r="AE175" s="7">
        <f>'Главная касса'!C175</f>
        <v>100</v>
      </c>
      <c r="AF175" s="277">
        <f>'минусовые остатки'!D175</f>
        <v>100</v>
      </c>
      <c r="AG175" s="26">
        <f t="shared" si="21"/>
        <v>1663.1666666666665</v>
      </c>
      <c r="AH175" s="193">
        <f t="shared" si="25"/>
        <v>122</v>
      </c>
      <c r="AI175" s="86">
        <f>ревизии!E175</f>
        <v>100</v>
      </c>
      <c r="AJ175" s="41">
        <f>ревизии!F175</f>
        <v>0</v>
      </c>
      <c r="AK175" s="285">
        <f>ревизии!H175</f>
        <v>100</v>
      </c>
      <c r="AL175" s="167">
        <f>локалки!E175</f>
        <v>98.924731182795696</v>
      </c>
      <c r="AM175" s="167">
        <f>'подснятия сигареты'!E175</f>
        <v>100</v>
      </c>
      <c r="AN175" s="1">
        <f>IF('предоставление скидок'!C175=0,100,0)</f>
        <v>100</v>
      </c>
      <c r="AO175" s="29">
        <f>IF('предоставление скидок'!D175=0,100,0)</f>
        <v>100</v>
      </c>
      <c r="AP175" s="26">
        <f t="shared" si="22"/>
        <v>598.92473118279577</v>
      </c>
      <c r="AQ175" s="193">
        <f t="shared" si="26"/>
        <v>19</v>
      </c>
      <c r="AR175" s="206">
        <f t="shared" si="23"/>
        <v>2758.4161724258161</v>
      </c>
      <c r="AS175" s="193">
        <f t="shared" si="27"/>
        <v>54</v>
      </c>
      <c r="AT175" s="81"/>
    </row>
    <row r="176" spans="1:46">
      <c r="A176" s="216">
        <v>183</v>
      </c>
      <c r="B176" s="216" t="s">
        <v>770</v>
      </c>
      <c r="C176" s="216" t="s">
        <v>770</v>
      </c>
      <c r="D176" s="216" t="s">
        <v>771</v>
      </c>
      <c r="E176" s="216" t="s">
        <v>776</v>
      </c>
      <c r="F176" s="7">
        <f>'план на месяц'!E176</f>
        <v>29.612177787805287</v>
      </c>
      <c r="G176" s="51">
        <f>приоритет!E176</f>
        <v>66.014800514800513</v>
      </c>
      <c r="H176" s="51">
        <f>допродажи!E176</f>
        <v>66.014800514800513</v>
      </c>
      <c r="I176" s="18">
        <f>'средний чек'!E176</f>
        <v>86.847692307692313</v>
      </c>
      <c r="J176" s="71">
        <f>'ср. кол-во позиций в чеке'!E176</f>
        <v>90.36</v>
      </c>
      <c r="K176" s="27">
        <f>трафик!E176</f>
        <v>33.061693283745342</v>
      </c>
      <c r="L176" s="26">
        <f t="shared" si="20"/>
        <v>371.91116440884394</v>
      </c>
      <c r="M176" s="61">
        <f t="shared" si="24"/>
        <v>179</v>
      </c>
      <c r="N176" s="18">
        <f>'чек-лист'!E176</f>
        <v>99.5</v>
      </c>
      <c r="O176" s="213">
        <f>ТП!C176</f>
        <v>0</v>
      </c>
      <c r="P176" s="71">
        <f>'распорядок дня'!E176</f>
        <v>100</v>
      </c>
      <c r="Q176" s="167">
        <f>'время открытия'!E176</f>
        <v>100</v>
      </c>
      <c r="R176" s="167">
        <f>'время закрытия'!E176</f>
        <v>100</v>
      </c>
      <c r="S176" s="167">
        <f>сан.дни!E176</f>
        <v>100</v>
      </c>
      <c r="T176" s="167">
        <f>фотоотчеты!E176</f>
        <v>100</v>
      </c>
      <c r="U176" s="299">
        <f>инкассация!D176</f>
        <v>100</v>
      </c>
      <c r="V176" s="7">
        <f>'кол-во по штату'!E176</f>
        <v>100</v>
      </c>
      <c r="W176" s="71">
        <f>'кол-во по штату'!F176</f>
        <v>0</v>
      </c>
      <c r="X176" s="167">
        <f>ценники!E176</f>
        <v>100</v>
      </c>
      <c r="Y176" s="167">
        <f>просрок!E176</f>
        <v>100</v>
      </c>
      <c r="Z176" s="301">
        <f>'медицинские книжки'!C176</f>
        <v>0</v>
      </c>
      <c r="AA176" s="77">
        <f>'% выкладки'!C176</f>
        <v>100</v>
      </c>
      <c r="AB176" s="2">
        <f>'товарные и кассовые отчеты'!E176</f>
        <v>100</v>
      </c>
      <c r="AC176" s="300">
        <f>'Z-отчеты'!E176</f>
        <v>100</v>
      </c>
      <c r="AD176" s="71">
        <f>Очередь!F176</f>
        <v>0</v>
      </c>
      <c r="AE176" s="7">
        <f>'Главная касса'!C176</f>
        <v>100</v>
      </c>
      <c r="AF176" s="277">
        <f>'минусовые остатки'!D176</f>
        <v>100</v>
      </c>
      <c r="AG176" s="26">
        <f t="shared" si="21"/>
        <v>1499.5</v>
      </c>
      <c r="AH176" s="62">
        <f t="shared" si="25"/>
        <v>184</v>
      </c>
      <c r="AI176" s="86">
        <f>ревизии!E176</f>
        <v>100</v>
      </c>
      <c r="AJ176" s="41">
        <f>ревизии!F176</f>
        <v>0</v>
      </c>
      <c r="AK176" s="285">
        <f>ревизии!H176</f>
        <v>100</v>
      </c>
      <c r="AL176" s="167">
        <f>локалки!E176</f>
        <v>100</v>
      </c>
      <c r="AM176" s="167">
        <f>'подснятия сигареты'!E176</f>
        <v>100</v>
      </c>
      <c r="AN176" s="1">
        <f>IF('предоставление скидок'!C176=0,100,0)</f>
        <v>100</v>
      </c>
      <c r="AO176" s="29">
        <f>IF('предоставление скидок'!D176=0,100,0)</f>
        <v>100</v>
      </c>
      <c r="AP176" s="26">
        <f t="shared" si="22"/>
        <v>600</v>
      </c>
      <c r="AQ176" s="193">
        <f t="shared" si="26"/>
        <v>1</v>
      </c>
      <c r="AR176" s="206">
        <f t="shared" si="23"/>
        <v>2471.4111644088439</v>
      </c>
      <c r="AS176" s="62">
        <f t="shared" si="27"/>
        <v>177</v>
      </c>
      <c r="AT176" s="81"/>
    </row>
    <row r="177" spans="1:46">
      <c r="A177" s="216">
        <v>184</v>
      </c>
      <c r="B177" s="216" t="s">
        <v>770</v>
      </c>
      <c r="C177" s="216" t="s">
        <v>770</v>
      </c>
      <c r="D177" s="216" t="s">
        <v>772</v>
      </c>
      <c r="E177" s="216" t="s">
        <v>776</v>
      </c>
      <c r="F177" s="7">
        <f>'план на месяц'!E177</f>
        <v>24.529779457386198</v>
      </c>
      <c r="G177" s="51">
        <f>приоритет!E177</f>
        <v>77.226512226512213</v>
      </c>
      <c r="H177" s="51">
        <f>допродажи!E177</f>
        <v>77.226512226512213</v>
      </c>
      <c r="I177" s="18">
        <f>'средний чек'!E177</f>
        <v>73.180281690140845</v>
      </c>
      <c r="J177" s="71">
        <f>'ср. кол-во позиций в чеке'!E177</f>
        <v>74.073333333333338</v>
      </c>
      <c r="K177" s="27">
        <f>трафик!E177</f>
        <v>32.502187705097349</v>
      </c>
      <c r="L177" s="26">
        <f t="shared" si="20"/>
        <v>358.73860663898216</v>
      </c>
      <c r="M177" s="61">
        <f t="shared" si="24"/>
        <v>181</v>
      </c>
      <c r="N177" s="18">
        <f>'чек-лист'!E177</f>
        <v>99.5</v>
      </c>
      <c r="O177" s="213">
        <f>ТП!C177</f>
        <v>0</v>
      </c>
      <c r="P177" s="71">
        <f>'распорядок дня'!E177</f>
        <v>100</v>
      </c>
      <c r="Q177" s="167">
        <f>'время открытия'!E177</f>
        <v>100</v>
      </c>
      <c r="R177" s="167">
        <f>'время закрытия'!E177</f>
        <v>100</v>
      </c>
      <c r="S177" s="167">
        <f>сан.дни!E177</f>
        <v>100</v>
      </c>
      <c r="T177" s="167">
        <f>фотоотчеты!E177</f>
        <v>100</v>
      </c>
      <c r="U177" s="299">
        <f>инкассация!D177</f>
        <v>100</v>
      </c>
      <c r="V177" s="7">
        <f>'кол-во по штату'!E177</f>
        <v>100</v>
      </c>
      <c r="W177" s="71">
        <f>'кол-во по штату'!F177</f>
        <v>0</v>
      </c>
      <c r="X177" s="167">
        <f>ценники!E177</f>
        <v>100</v>
      </c>
      <c r="Y177" s="167">
        <f>просрок!E177</f>
        <v>100</v>
      </c>
      <c r="Z177" s="301">
        <f>'медицинские книжки'!C177</f>
        <v>0</v>
      </c>
      <c r="AA177" s="77">
        <f>'% выкладки'!C177</f>
        <v>100</v>
      </c>
      <c r="AB177" s="2">
        <f>'товарные и кассовые отчеты'!E177</f>
        <v>100</v>
      </c>
      <c r="AC177" s="300">
        <f>'Z-отчеты'!E177</f>
        <v>100</v>
      </c>
      <c r="AD177" s="71">
        <f>Очередь!F177</f>
        <v>0</v>
      </c>
      <c r="AE177" s="7">
        <f>'Главная касса'!C177</f>
        <v>100</v>
      </c>
      <c r="AF177" s="277">
        <f>'минусовые остатки'!D177</f>
        <v>100</v>
      </c>
      <c r="AG177" s="26">
        <f t="shared" si="21"/>
        <v>1499.5</v>
      </c>
      <c r="AH177" s="62">
        <f t="shared" si="25"/>
        <v>184</v>
      </c>
      <c r="AI177" s="86">
        <f>ревизии!E177</f>
        <v>100</v>
      </c>
      <c r="AJ177" s="41">
        <f>ревизии!F177</f>
        <v>0</v>
      </c>
      <c r="AK177" s="285">
        <f>ревизии!H177</f>
        <v>100</v>
      </c>
      <c r="AL177" s="167">
        <f>локалки!E177</f>
        <v>100</v>
      </c>
      <c r="AM177" s="167">
        <f>'подснятия сигареты'!E177</f>
        <v>100</v>
      </c>
      <c r="AN177" s="1">
        <f>IF('предоставление скидок'!C177=0,100,0)</f>
        <v>100</v>
      </c>
      <c r="AO177" s="29">
        <f>IF('предоставление скидок'!D177=0,100,0)</f>
        <v>100</v>
      </c>
      <c r="AP177" s="26">
        <f t="shared" si="22"/>
        <v>600</v>
      </c>
      <c r="AQ177" s="193">
        <f t="shared" si="26"/>
        <v>1</v>
      </c>
      <c r="AR177" s="206">
        <f t="shared" si="23"/>
        <v>2458.2386066389822</v>
      </c>
      <c r="AS177" s="62">
        <f t="shared" si="27"/>
        <v>182</v>
      </c>
      <c r="AT177" s="81"/>
    </row>
    <row r="178" spans="1:46">
      <c r="A178" s="216">
        <v>185</v>
      </c>
      <c r="B178" s="216" t="s">
        <v>623</v>
      </c>
      <c r="C178" s="216" t="s">
        <v>122</v>
      </c>
      <c r="D178" s="216" t="s">
        <v>752</v>
      </c>
      <c r="E178" s="216" t="s">
        <v>528</v>
      </c>
      <c r="F178" s="7">
        <f>'план на месяц'!E178</f>
        <v>43.830324963072378</v>
      </c>
      <c r="G178" s="51">
        <f>приоритет!E178</f>
        <v>29.85674478422407</v>
      </c>
      <c r="H178" s="51">
        <f>допродажи!E178</f>
        <v>29.85674478422407</v>
      </c>
      <c r="I178" s="18">
        <f>'средний чек'!E178</f>
        <v>91.178496804326443</v>
      </c>
      <c r="J178" s="71">
        <f>'ср. кол-во позиций в чеке'!E178</f>
        <v>80.916666666666671</v>
      </c>
      <c r="K178" s="27">
        <f>трафик!E178</f>
        <v>48.070901033973414</v>
      </c>
      <c r="L178" s="26">
        <f t="shared" si="20"/>
        <v>323.70987903648705</v>
      </c>
      <c r="M178" s="61">
        <f t="shared" si="24"/>
        <v>186</v>
      </c>
      <c r="N178" s="18">
        <f>'чек-лист'!E178</f>
        <v>98.5</v>
      </c>
      <c r="O178" s="213">
        <f>ТП!C178</f>
        <v>0</v>
      </c>
      <c r="P178" s="71">
        <f>'распорядок дня'!E178</f>
        <v>96.666666666666671</v>
      </c>
      <c r="Q178" s="167">
        <f>'время открытия'!E178</f>
        <v>100</v>
      </c>
      <c r="R178" s="167">
        <f>'время закрытия'!E178</f>
        <v>100</v>
      </c>
      <c r="S178" s="167">
        <f>сан.дни!E178</f>
        <v>100</v>
      </c>
      <c r="T178" s="167">
        <f>фотоотчеты!E178</f>
        <v>86.666666666666671</v>
      </c>
      <c r="U178" s="299">
        <f>инкассация!D178</f>
        <v>93.333333333333329</v>
      </c>
      <c r="V178" s="7">
        <f>'кол-во по штату'!E178</f>
        <v>100</v>
      </c>
      <c r="W178" s="71">
        <f>'кол-во по штату'!F178</f>
        <v>0</v>
      </c>
      <c r="X178" s="167">
        <f>ценники!E178</f>
        <v>100</v>
      </c>
      <c r="Y178" s="167">
        <f>просрок!E178</f>
        <v>100</v>
      </c>
      <c r="Z178" s="301">
        <f>'медицинские книжки'!C178</f>
        <v>100</v>
      </c>
      <c r="AA178" s="77">
        <f>'% выкладки'!C178</f>
        <v>100</v>
      </c>
      <c r="AB178" s="2">
        <f>'товарные и кассовые отчеты'!E178</f>
        <v>100</v>
      </c>
      <c r="AC178" s="300">
        <f>'Z-отчеты'!E178</f>
        <v>100</v>
      </c>
      <c r="AD178" s="71">
        <f>Очередь!F178</f>
        <v>100</v>
      </c>
      <c r="AE178" s="7">
        <f>'Главная касса'!C178</f>
        <v>100</v>
      </c>
      <c r="AF178" s="277">
        <f>'минусовые остатки'!D178</f>
        <v>100</v>
      </c>
      <c r="AG178" s="26">
        <f t="shared" si="21"/>
        <v>1675.1666666666667</v>
      </c>
      <c r="AH178" s="193">
        <f t="shared" si="25"/>
        <v>109</v>
      </c>
      <c r="AI178" s="86">
        <f>ревизии!E178</f>
        <v>100</v>
      </c>
      <c r="AJ178" s="41">
        <f>ревизии!F178</f>
        <v>0</v>
      </c>
      <c r="AK178" s="285">
        <f>ревизии!H178</f>
        <v>100</v>
      </c>
      <c r="AL178" s="167">
        <f>локалки!E178</f>
        <v>100</v>
      </c>
      <c r="AM178" s="167">
        <f>'подснятия сигареты'!E178</f>
        <v>100</v>
      </c>
      <c r="AN178" s="1">
        <f>IF('предоставление скидок'!C178=0,100,0)</f>
        <v>100</v>
      </c>
      <c r="AO178" s="29">
        <f>IF('предоставление скидок'!D178=0,100,0)</f>
        <v>100</v>
      </c>
      <c r="AP178" s="26">
        <f t="shared" si="22"/>
        <v>600</v>
      </c>
      <c r="AQ178" s="193">
        <f t="shared" si="26"/>
        <v>1</v>
      </c>
      <c r="AR178" s="206">
        <f t="shared" si="23"/>
        <v>2598.8765457031541</v>
      </c>
      <c r="AS178" s="62">
        <f t="shared" si="27"/>
        <v>141</v>
      </c>
      <c r="AT178" s="81"/>
    </row>
    <row r="179" spans="1:46">
      <c r="A179" s="216">
        <v>186</v>
      </c>
      <c r="B179" s="216" t="s">
        <v>623</v>
      </c>
      <c r="C179" s="216" t="s">
        <v>471</v>
      </c>
      <c r="D179" s="216" t="s">
        <v>747</v>
      </c>
      <c r="E179" s="216" t="s">
        <v>684</v>
      </c>
      <c r="F179" s="7">
        <f>'план на месяц'!E179</f>
        <v>51.543861517976033</v>
      </c>
      <c r="G179" s="51">
        <f>приоритет!E179</f>
        <v>31.519719919977142</v>
      </c>
      <c r="H179" s="51">
        <f>допродажи!E179</f>
        <v>31.519719919977142</v>
      </c>
      <c r="I179" s="18">
        <f>'средний чек'!E179</f>
        <v>102.25984043958366</v>
      </c>
      <c r="J179" s="71">
        <f>'ср. кол-во позиций в чеке'!E179</f>
        <v>62.69</v>
      </c>
      <c r="K179" s="27">
        <f>трафик!E179</f>
        <v>48.038071065989854</v>
      </c>
      <c r="L179" s="26">
        <f t="shared" si="20"/>
        <v>327.57121286350383</v>
      </c>
      <c r="M179" s="61">
        <f t="shared" si="24"/>
        <v>185</v>
      </c>
      <c r="N179" s="18">
        <f>'чек-лист'!E179</f>
        <v>97.5</v>
      </c>
      <c r="O179" s="213">
        <f>ТП!C179</f>
        <v>0</v>
      </c>
      <c r="P179" s="71">
        <f>'распорядок дня'!E179</f>
        <v>95.238095238095241</v>
      </c>
      <c r="Q179" s="167">
        <f>'время открытия'!E179</f>
        <v>100</v>
      </c>
      <c r="R179" s="167">
        <f>'время закрытия'!E179</f>
        <v>100</v>
      </c>
      <c r="S179" s="167">
        <f>сан.дни!E179</f>
        <v>100</v>
      </c>
      <c r="T179" s="167">
        <f>фотоотчеты!E179</f>
        <v>71.428571428571431</v>
      </c>
      <c r="U179" s="299">
        <f>инкассация!D179</f>
        <v>100</v>
      </c>
      <c r="V179" s="7">
        <f>'кол-во по штату'!E179</f>
        <v>100</v>
      </c>
      <c r="W179" s="71">
        <f>'кол-во по штату'!F179</f>
        <v>0</v>
      </c>
      <c r="X179" s="167">
        <f>ценники!E179</f>
        <v>100</v>
      </c>
      <c r="Y179" s="167">
        <f>просрок!E179</f>
        <v>100</v>
      </c>
      <c r="Z179" s="301">
        <f>'медицинские книжки'!C179</f>
        <v>100</v>
      </c>
      <c r="AA179" s="77">
        <f>'% выкладки'!C179</f>
        <v>100</v>
      </c>
      <c r="AB179" s="2">
        <f>'товарные и кассовые отчеты'!E179</f>
        <v>90</v>
      </c>
      <c r="AC179" s="300">
        <f>'Z-отчеты'!E179</f>
        <v>100</v>
      </c>
      <c r="AD179" s="71">
        <f>Очередь!F179</f>
        <v>100</v>
      </c>
      <c r="AE179" s="7">
        <f>'Главная касса'!C179</f>
        <v>100</v>
      </c>
      <c r="AF179" s="277">
        <f>'минусовые остатки'!D179</f>
        <v>100</v>
      </c>
      <c r="AG179" s="26">
        <f t="shared" si="21"/>
        <v>1654.1666666666665</v>
      </c>
      <c r="AH179" s="193">
        <f t="shared" si="25"/>
        <v>130</v>
      </c>
      <c r="AI179" s="86">
        <f>ревизии!E179</f>
        <v>100</v>
      </c>
      <c r="AJ179" s="41">
        <f>ревизии!F179</f>
        <v>0</v>
      </c>
      <c r="AK179" s="285">
        <f>ревизии!H179</f>
        <v>100</v>
      </c>
      <c r="AL179" s="167">
        <f>локалки!E179</f>
        <v>100</v>
      </c>
      <c r="AM179" s="167">
        <f>'подснятия сигареты'!E179</f>
        <v>100</v>
      </c>
      <c r="AN179" s="1">
        <f>IF('предоставление скидок'!C179=0,100,0)</f>
        <v>100</v>
      </c>
      <c r="AO179" s="29">
        <f>IF('предоставление скидок'!D179=0,100,0)</f>
        <v>100</v>
      </c>
      <c r="AP179" s="26">
        <f t="shared" si="22"/>
        <v>600</v>
      </c>
      <c r="AQ179" s="193">
        <f t="shared" si="26"/>
        <v>1</v>
      </c>
      <c r="AR179" s="206">
        <f t="shared" si="23"/>
        <v>2581.7378795301702</v>
      </c>
      <c r="AS179" s="62">
        <f t="shared" si="27"/>
        <v>151</v>
      </c>
      <c r="AT179" s="81"/>
    </row>
    <row r="180" spans="1:46">
      <c r="A180" s="216">
        <v>187</v>
      </c>
      <c r="B180" s="216" t="s">
        <v>622</v>
      </c>
      <c r="C180" s="216" t="s">
        <v>112</v>
      </c>
      <c r="D180" s="216" t="s">
        <v>745</v>
      </c>
      <c r="E180" s="216" t="s">
        <v>108</v>
      </c>
      <c r="F180" s="7">
        <f>'план на месяц'!E180</f>
        <v>52.675415139098568</v>
      </c>
      <c r="G180" s="51">
        <f>приоритет!E180</f>
        <v>131.07148353339488</v>
      </c>
      <c r="H180" s="51">
        <f>допродажи!E180</f>
        <v>131.07148353339488</v>
      </c>
      <c r="I180" s="18">
        <f>'средний чек'!E180</f>
        <v>92.486141613025396</v>
      </c>
      <c r="J180" s="71">
        <f>'ср. кол-во позиций в чеке'!E180</f>
        <v>68.056666666666672</v>
      </c>
      <c r="K180" s="27">
        <f>трафик!E180</f>
        <v>54.769805060141017</v>
      </c>
      <c r="L180" s="26">
        <f t="shared" si="20"/>
        <v>530.13099554572136</v>
      </c>
      <c r="M180" s="62">
        <f t="shared" si="24"/>
        <v>107</v>
      </c>
      <c r="N180" s="18">
        <f>'чек-лист'!E180</f>
        <v>95.783333333333346</v>
      </c>
      <c r="O180" s="213">
        <f>ТП!C180</f>
        <v>58.5</v>
      </c>
      <c r="P180" s="71">
        <f>'распорядок дня'!E180</f>
        <v>96.031746031746025</v>
      </c>
      <c r="Q180" s="167">
        <f>'время открытия'!E180</f>
        <v>100</v>
      </c>
      <c r="R180" s="167">
        <f>'время закрытия'!E180</f>
        <v>100</v>
      </c>
      <c r="S180" s="167">
        <f>сан.дни!E180</f>
        <v>100</v>
      </c>
      <c r="T180" s="167">
        <f>фотоотчеты!E180</f>
        <v>95.238095238095241</v>
      </c>
      <c r="U180" s="299">
        <f>инкассация!D180</f>
        <v>95.238095238095241</v>
      </c>
      <c r="V180" s="7">
        <f>'кол-во по штату'!E180</f>
        <v>100</v>
      </c>
      <c r="W180" s="71">
        <f>'кол-во по штату'!F180</f>
        <v>0</v>
      </c>
      <c r="X180" s="167">
        <f>ценники!E180</f>
        <v>100</v>
      </c>
      <c r="Y180" s="167">
        <f>просрок!E180</f>
        <v>100</v>
      </c>
      <c r="Z180" s="301">
        <f>'медицинские книжки'!C180</f>
        <v>100</v>
      </c>
      <c r="AA180" s="77">
        <f>'% выкладки'!C180</f>
        <v>100</v>
      </c>
      <c r="AB180" s="2">
        <f>'товарные и кассовые отчеты'!E180</f>
        <v>100</v>
      </c>
      <c r="AC180" s="300">
        <f>'Z-отчеты'!E180</f>
        <v>85.714285714285708</v>
      </c>
      <c r="AD180" s="71">
        <f>Очередь!F180</f>
        <v>100</v>
      </c>
      <c r="AE180" s="7">
        <f>'Главная касса'!C180</f>
        <v>100</v>
      </c>
      <c r="AF180" s="277">
        <f>'минусовые остатки'!D180</f>
        <v>100</v>
      </c>
      <c r="AG180" s="26">
        <f t="shared" si="21"/>
        <v>1726.5055555555555</v>
      </c>
      <c r="AH180" s="193">
        <f t="shared" si="25"/>
        <v>44</v>
      </c>
      <c r="AI180" s="86">
        <f>ревизии!E180</f>
        <v>100</v>
      </c>
      <c r="AJ180" s="41">
        <f>ревизии!F180</f>
        <v>0</v>
      </c>
      <c r="AK180" s="285">
        <f>ревизии!H180</f>
        <v>100</v>
      </c>
      <c r="AL180" s="167">
        <f>локалки!E180</f>
        <v>63.636363636363633</v>
      </c>
      <c r="AM180" s="167">
        <f>'подснятия сигареты'!E180</f>
        <v>71.428571428571431</v>
      </c>
      <c r="AN180" s="1">
        <f>IF('предоставление скидок'!C180=0,100,0)</f>
        <v>0</v>
      </c>
      <c r="AO180" s="29">
        <f>IF('предоставление скидок'!D180=0,100,0)</f>
        <v>100</v>
      </c>
      <c r="AP180" s="26">
        <f t="shared" si="22"/>
        <v>435.06493506493507</v>
      </c>
      <c r="AQ180" s="61">
        <f t="shared" si="26"/>
        <v>128</v>
      </c>
      <c r="AR180" s="206">
        <f t="shared" si="23"/>
        <v>2691.7014861662119</v>
      </c>
      <c r="AS180" s="62">
        <f t="shared" si="27"/>
        <v>97</v>
      </c>
      <c r="AT180" s="81"/>
    </row>
    <row r="181" spans="1:46">
      <c r="A181" s="216">
        <v>188</v>
      </c>
      <c r="B181" s="216" t="s">
        <v>623</v>
      </c>
      <c r="C181" s="216" t="s">
        <v>171</v>
      </c>
      <c r="D181" s="216" t="s">
        <v>751</v>
      </c>
      <c r="E181" s="216" t="s">
        <v>107</v>
      </c>
      <c r="F181" s="7">
        <f>'план на месяц'!E181</f>
        <v>88.42171356572868</v>
      </c>
      <c r="G181" s="51">
        <f>приоритет!E181</f>
        <v>98.535414880442048</v>
      </c>
      <c r="H181" s="51">
        <f>допродажи!E181</f>
        <v>98.535414880442048</v>
      </c>
      <c r="I181" s="18">
        <f>'средний чек'!E181</f>
        <v>124.03210792977495</v>
      </c>
      <c r="J181" s="71">
        <f>'ср. кол-во позиций в чеке'!E181</f>
        <v>76.28</v>
      </c>
      <c r="K181" s="27">
        <f>трафик!E181</f>
        <v>68.692836908134353</v>
      </c>
      <c r="L181" s="26">
        <f t="shared" si="20"/>
        <v>554.49748816452211</v>
      </c>
      <c r="M181" s="193">
        <f t="shared" si="24"/>
        <v>73</v>
      </c>
      <c r="N181" s="18">
        <f>'чек-лист'!E181</f>
        <v>97.5</v>
      </c>
      <c r="O181" s="213">
        <f>ТП!C181</f>
        <v>58.5</v>
      </c>
      <c r="P181" s="71">
        <f>'распорядок дня'!E181</f>
        <v>98.148148148148152</v>
      </c>
      <c r="Q181" s="167">
        <f>'время открытия'!E181</f>
        <v>100</v>
      </c>
      <c r="R181" s="167">
        <f>'время закрытия'!E181</f>
        <v>100</v>
      </c>
      <c r="S181" s="167">
        <f>сан.дни!E181</f>
        <v>100</v>
      </c>
      <c r="T181" s="167">
        <f>фотоотчеты!E181</f>
        <v>88.888888888888886</v>
      </c>
      <c r="U181" s="299">
        <f>инкассация!D181</f>
        <v>100</v>
      </c>
      <c r="V181" s="7">
        <f>'кол-во по штату'!E181</f>
        <v>100</v>
      </c>
      <c r="W181" s="71">
        <f>'кол-во по штату'!F181</f>
        <v>0</v>
      </c>
      <c r="X181" s="167">
        <f>ценники!E181</f>
        <v>100</v>
      </c>
      <c r="Y181" s="167">
        <f>просрок!E181</f>
        <v>100</v>
      </c>
      <c r="Z181" s="301">
        <f>'медицинские книжки'!C181</f>
        <v>100</v>
      </c>
      <c r="AA181" s="77">
        <f>'% выкладки'!C181</f>
        <v>100</v>
      </c>
      <c r="AB181" s="2">
        <f>'товарные и кассовые отчеты'!E181</f>
        <v>100</v>
      </c>
      <c r="AC181" s="300">
        <f>'Z-отчеты'!E181</f>
        <v>100</v>
      </c>
      <c r="AD181" s="71">
        <f>Очередь!F181</f>
        <v>50</v>
      </c>
      <c r="AE181" s="7">
        <f>'Главная касса'!C181</f>
        <v>100</v>
      </c>
      <c r="AF181" s="277">
        <f>'минусовые остатки'!D181</f>
        <v>100</v>
      </c>
      <c r="AG181" s="26">
        <f t="shared" si="21"/>
        <v>1693.037037037037</v>
      </c>
      <c r="AH181" s="193">
        <f t="shared" si="25"/>
        <v>82</v>
      </c>
      <c r="AI181" s="86">
        <f>ревизии!E181</f>
        <v>100</v>
      </c>
      <c r="AJ181" s="41">
        <f>ревизии!F181</f>
        <v>0</v>
      </c>
      <c r="AK181" s="285">
        <f>ревизии!H181</f>
        <v>100</v>
      </c>
      <c r="AL181" s="167">
        <f>локалки!E181</f>
        <v>100</v>
      </c>
      <c r="AM181" s="167">
        <f>'подснятия сигареты'!E181</f>
        <v>50</v>
      </c>
      <c r="AN181" s="1">
        <f>IF('предоставление скидок'!C181=0,100,0)</f>
        <v>100</v>
      </c>
      <c r="AO181" s="29">
        <f>IF('предоставление скидок'!D181=0,100,0)</f>
        <v>100</v>
      </c>
      <c r="AP181" s="26">
        <f t="shared" si="22"/>
        <v>550</v>
      </c>
      <c r="AQ181" s="193">
        <f t="shared" si="26"/>
        <v>23</v>
      </c>
      <c r="AR181" s="206">
        <f t="shared" si="23"/>
        <v>2797.5345252015591</v>
      </c>
      <c r="AS181" s="193">
        <f t="shared" si="27"/>
        <v>32</v>
      </c>
      <c r="AT181" s="81"/>
    </row>
    <row r="182" spans="1:46">
      <c r="A182" s="216">
        <v>189</v>
      </c>
      <c r="B182" s="216" t="s">
        <v>621</v>
      </c>
      <c r="C182" s="216" t="s">
        <v>112</v>
      </c>
      <c r="D182" s="216" t="s">
        <v>797</v>
      </c>
      <c r="E182" s="216" t="s">
        <v>755</v>
      </c>
      <c r="F182" s="7">
        <f>'план на месяц'!E182</f>
        <v>28.604259478672983</v>
      </c>
      <c r="G182" s="51">
        <f>приоритет!E182</f>
        <v>12.863577863577863</v>
      </c>
      <c r="H182" s="51">
        <f>допродажи!E182</f>
        <v>12.863577863577863</v>
      </c>
      <c r="I182" s="18">
        <f>'средний чек'!E182</f>
        <v>72.281422155688617</v>
      </c>
      <c r="J182" s="71">
        <f>'ср. кол-во позиций в чеке'!E182</f>
        <v>56.886666666666663</v>
      </c>
      <c r="K182" s="27">
        <f>трафик!E182</f>
        <v>38.501440922190199</v>
      </c>
      <c r="L182" s="26">
        <f t="shared" si="20"/>
        <v>222.00094495037419</v>
      </c>
      <c r="M182" s="61">
        <f t="shared" si="24"/>
        <v>191</v>
      </c>
      <c r="N182" s="18">
        <f>'чек-лист'!E182</f>
        <v>95</v>
      </c>
      <c r="O182" s="213">
        <f>ТП!C182</f>
        <v>54</v>
      </c>
      <c r="P182" s="71">
        <f>'распорядок дня'!E182</f>
        <v>83.333333333333343</v>
      </c>
      <c r="Q182" s="167">
        <f>'время открытия'!E182</f>
        <v>100</v>
      </c>
      <c r="R182" s="167">
        <f>'время закрытия'!E182</f>
        <v>100</v>
      </c>
      <c r="S182" s="167">
        <f>сан.дни!E182</f>
        <v>100</v>
      </c>
      <c r="T182" s="167">
        <f>фотоотчеты!E182</f>
        <v>0</v>
      </c>
      <c r="U182" s="299">
        <f>инкассация!D182</f>
        <v>100</v>
      </c>
      <c r="V182" s="7">
        <f>'кол-во по штату'!E182</f>
        <v>75</v>
      </c>
      <c r="W182" s="71">
        <f>'кол-во по штату'!F182</f>
        <v>-1</v>
      </c>
      <c r="X182" s="167">
        <f>ценники!E182</f>
        <v>100</v>
      </c>
      <c r="Y182" s="167">
        <f>просрок!E182</f>
        <v>100</v>
      </c>
      <c r="Z182" s="301">
        <f>'медицинские книжки'!C182</f>
        <v>100</v>
      </c>
      <c r="AA182" s="77">
        <f>'% выкладки'!C182</f>
        <v>0</v>
      </c>
      <c r="AB182" s="2">
        <f>'товарные и кассовые отчеты'!E182</f>
        <v>100</v>
      </c>
      <c r="AC182" s="300">
        <f>'Z-отчеты'!E182</f>
        <v>100</v>
      </c>
      <c r="AD182" s="71">
        <f>Очередь!F182</f>
        <v>100</v>
      </c>
      <c r="AE182" s="7">
        <f>'Главная касса'!C182</f>
        <v>100</v>
      </c>
      <c r="AF182" s="277">
        <f>'минусовые остатки'!D182</f>
        <v>100</v>
      </c>
      <c r="AG182" s="26">
        <f t="shared" si="21"/>
        <v>1507.3333333333335</v>
      </c>
      <c r="AH182" s="62">
        <f t="shared" si="25"/>
        <v>183</v>
      </c>
      <c r="AI182" s="86">
        <f>ревизии!E182</f>
        <v>100</v>
      </c>
      <c r="AJ182" s="41">
        <f>ревизии!F182</f>
        <v>0</v>
      </c>
      <c r="AK182" s="285">
        <f>ревизии!H182</f>
        <v>100</v>
      </c>
      <c r="AL182" s="167">
        <f>локалки!E182</f>
        <v>0</v>
      </c>
      <c r="AM182" s="167">
        <f>'подснятия сигареты'!E182</f>
        <v>0</v>
      </c>
      <c r="AN182" s="1">
        <f>IF('предоставление скидок'!C182=0,100,0)</f>
        <v>100</v>
      </c>
      <c r="AO182" s="29">
        <f>IF('предоставление скидок'!D182=0,100,0)</f>
        <v>100</v>
      </c>
      <c r="AP182" s="26">
        <f t="shared" si="22"/>
        <v>400</v>
      </c>
      <c r="AQ182" s="61">
        <f t="shared" si="26"/>
        <v>137</v>
      </c>
      <c r="AR182" s="206">
        <f t="shared" si="23"/>
        <v>2129.3342782837076</v>
      </c>
      <c r="AS182" s="61">
        <f t="shared" si="27"/>
        <v>191</v>
      </c>
      <c r="AT182" s="81"/>
    </row>
    <row r="183" spans="1:46">
      <c r="A183" s="216">
        <v>190</v>
      </c>
      <c r="B183" s="216" t="s">
        <v>623</v>
      </c>
      <c r="C183" s="216" t="s">
        <v>805</v>
      </c>
      <c r="D183" s="216" t="s">
        <v>798</v>
      </c>
      <c r="E183" s="216" t="s">
        <v>684</v>
      </c>
      <c r="F183" s="7">
        <f>'план на месяц'!E183</f>
        <v>88.517481884057958</v>
      </c>
      <c r="G183" s="51">
        <f>приоритет!E183</f>
        <v>39.615186615186609</v>
      </c>
      <c r="H183" s="51">
        <f>допродажи!E183</f>
        <v>39.615186615186609</v>
      </c>
      <c r="I183" s="18">
        <f>'средний чек'!E183</f>
        <v>69.962270904925532</v>
      </c>
      <c r="J183" s="71">
        <f>'ср. кол-во позиций в чеке'!E183</f>
        <v>66.193333333333342</v>
      </c>
      <c r="K183" s="27">
        <f>трафик!E183</f>
        <v>104.86486486486486</v>
      </c>
      <c r="L183" s="26">
        <f t="shared" si="20"/>
        <v>408.76832421755489</v>
      </c>
      <c r="M183" s="61">
        <f t="shared" si="24"/>
        <v>175</v>
      </c>
      <c r="N183" s="18">
        <f>'чек-лист'!E183</f>
        <v>95</v>
      </c>
      <c r="O183" s="213">
        <f>ТП!C183</f>
        <v>0</v>
      </c>
      <c r="P183" s="71">
        <f>'распорядок дня'!E183</f>
        <v>100</v>
      </c>
      <c r="Q183" s="167">
        <f>'время открытия'!E183</f>
        <v>100</v>
      </c>
      <c r="R183" s="167">
        <f>'время закрытия'!E183</f>
        <v>100</v>
      </c>
      <c r="S183" s="167">
        <f>сан.дни!E183</f>
        <v>100</v>
      </c>
      <c r="T183" s="167">
        <f>фотоотчеты!E183</f>
        <v>100</v>
      </c>
      <c r="U183" s="299">
        <f>инкассация!D183</f>
        <v>100</v>
      </c>
      <c r="V183" s="7">
        <f>'кол-во по штату'!E183</f>
        <v>100</v>
      </c>
      <c r="W183" s="71">
        <f>'кол-во по штату'!F183</f>
        <v>0</v>
      </c>
      <c r="X183" s="167">
        <f>ценники!E183</f>
        <v>100</v>
      </c>
      <c r="Y183" s="167">
        <f>просрок!E183</f>
        <v>100</v>
      </c>
      <c r="Z183" s="301">
        <f>'медицинские книжки'!C183</f>
        <v>100</v>
      </c>
      <c r="AA183" s="77">
        <f>'% выкладки'!C183</f>
        <v>100</v>
      </c>
      <c r="AB183" s="2">
        <f>'товарные и кассовые отчеты'!E183</f>
        <v>100</v>
      </c>
      <c r="AC183" s="300">
        <f>'Z-отчеты'!E183</f>
        <v>100</v>
      </c>
      <c r="AD183" s="71">
        <f>Очередь!F183</f>
        <v>100</v>
      </c>
      <c r="AE183" s="7">
        <f>'Главная касса'!C183</f>
        <v>100</v>
      </c>
      <c r="AF183" s="277">
        <f>'минусовые остатки'!D183</f>
        <v>100</v>
      </c>
      <c r="AG183" s="26">
        <f t="shared" si="21"/>
        <v>1695</v>
      </c>
      <c r="AH183" s="193">
        <f t="shared" si="25"/>
        <v>77</v>
      </c>
      <c r="AI183" s="86">
        <f>ревизии!E183</f>
        <v>100</v>
      </c>
      <c r="AJ183" s="41">
        <f>ревизии!F183</f>
        <v>0</v>
      </c>
      <c r="AK183" s="285">
        <f>ревизии!H183</f>
        <v>100</v>
      </c>
      <c r="AL183" s="167">
        <f>локалки!E183</f>
        <v>100</v>
      </c>
      <c r="AM183" s="167">
        <f>'подснятия сигареты'!E183</f>
        <v>100</v>
      </c>
      <c r="AN183" s="1">
        <f>IF('предоставление скидок'!C183=0,100,0)</f>
        <v>100</v>
      </c>
      <c r="AO183" s="29">
        <f>IF('предоставление скидок'!D183=0,100,0)</f>
        <v>100</v>
      </c>
      <c r="AP183" s="26">
        <f t="shared" si="22"/>
        <v>600</v>
      </c>
      <c r="AQ183" s="193">
        <f t="shared" si="26"/>
        <v>1</v>
      </c>
      <c r="AR183" s="206">
        <f t="shared" si="23"/>
        <v>2703.7683242175549</v>
      </c>
      <c r="AS183" s="193">
        <f t="shared" si="27"/>
        <v>92</v>
      </c>
      <c r="AT183" s="81"/>
    </row>
    <row r="184" spans="1:46">
      <c r="A184" s="216">
        <v>191</v>
      </c>
      <c r="B184" s="216" t="s">
        <v>623</v>
      </c>
      <c r="C184" s="216" t="s">
        <v>805</v>
      </c>
      <c r="D184" s="216" t="s">
        <v>799</v>
      </c>
      <c r="E184" s="216" t="s">
        <v>684</v>
      </c>
      <c r="F184" s="7">
        <f>'план на месяц'!E184</f>
        <v>51.132155797101454</v>
      </c>
      <c r="G184" s="51">
        <f>приоритет!E184</f>
        <v>44.806949806949795</v>
      </c>
      <c r="H184" s="51">
        <f>допродажи!E184</f>
        <v>44.806949806949795</v>
      </c>
      <c r="I184" s="18">
        <f>'средний чек'!E184</f>
        <v>71.113504661123713</v>
      </c>
      <c r="J184" s="71">
        <f>'ср. кол-во позиций в чеке'!E184</f>
        <v>68.783333333333331</v>
      </c>
      <c r="K184" s="27">
        <f>трафик!E184</f>
        <v>59.594594594594597</v>
      </c>
      <c r="L184" s="26">
        <f t="shared" si="20"/>
        <v>340.23748800005262</v>
      </c>
      <c r="M184" s="61">
        <f t="shared" si="24"/>
        <v>184</v>
      </c>
      <c r="N184" s="18">
        <f>'чек-лист'!E184</f>
        <v>97.95</v>
      </c>
      <c r="O184" s="213">
        <f>ТП!C184</f>
        <v>0</v>
      </c>
      <c r="P184" s="71">
        <f>'распорядок дня'!E184</f>
        <v>83.333333333333343</v>
      </c>
      <c r="Q184" s="167">
        <f>'время открытия'!E184</f>
        <v>100</v>
      </c>
      <c r="R184" s="167">
        <f>'время закрытия'!E184</f>
        <v>100</v>
      </c>
      <c r="S184" s="167">
        <f>сан.дни!E184</f>
        <v>100</v>
      </c>
      <c r="T184" s="167">
        <f>фотоотчеты!E184</f>
        <v>0</v>
      </c>
      <c r="U184" s="299">
        <f>инкассация!D184</f>
        <v>100</v>
      </c>
      <c r="V184" s="7">
        <f>'кол-во по штату'!E184</f>
        <v>75</v>
      </c>
      <c r="W184" s="71">
        <f>'кол-во по штату'!F184</f>
        <v>-1</v>
      </c>
      <c r="X184" s="167">
        <f>ценники!E184</f>
        <v>100</v>
      </c>
      <c r="Y184" s="167">
        <f>просрок!E184</f>
        <v>100</v>
      </c>
      <c r="Z184" s="301">
        <f>'медицинские книжки'!C184</f>
        <v>100</v>
      </c>
      <c r="AA184" s="77">
        <f>'% выкладки'!C184</f>
        <v>100</v>
      </c>
      <c r="AB184" s="2">
        <f>'товарные и кассовые отчеты'!E184</f>
        <v>100</v>
      </c>
      <c r="AC184" s="300">
        <f>'Z-отчеты'!E184</f>
        <v>100</v>
      </c>
      <c r="AD184" s="71">
        <f>Очередь!F184</f>
        <v>100</v>
      </c>
      <c r="AE184" s="7">
        <f>'Главная касса'!C184</f>
        <v>100</v>
      </c>
      <c r="AF184" s="277">
        <f>'минусовые остатки'!D184</f>
        <v>100</v>
      </c>
      <c r="AG184" s="26">
        <f t="shared" si="21"/>
        <v>1556.2833333333333</v>
      </c>
      <c r="AH184" s="62">
        <f t="shared" si="25"/>
        <v>173</v>
      </c>
      <c r="AI184" s="86">
        <f>ревизии!E184</f>
        <v>100</v>
      </c>
      <c r="AJ184" s="41">
        <f>ревизии!F184</f>
        <v>0</v>
      </c>
      <c r="AK184" s="285">
        <f>ревизии!H184</f>
        <v>100</v>
      </c>
      <c r="AL184" s="167">
        <f>локалки!E184</f>
        <v>91.666666666666671</v>
      </c>
      <c r="AM184" s="167">
        <f>'подснятия сигареты'!E184</f>
        <v>100</v>
      </c>
      <c r="AN184" s="1">
        <f>IF('предоставление скидок'!C184=0,100,0)</f>
        <v>100</v>
      </c>
      <c r="AO184" s="29">
        <f>IF('предоставление скидок'!D184=0,100,0)</f>
        <v>100</v>
      </c>
      <c r="AP184" s="26">
        <f t="shared" si="22"/>
        <v>591.66666666666674</v>
      </c>
      <c r="AQ184" s="193">
        <f t="shared" si="26"/>
        <v>21</v>
      </c>
      <c r="AR184" s="206">
        <f t="shared" si="23"/>
        <v>2488.1874880000523</v>
      </c>
      <c r="AS184" s="62">
        <f t="shared" si="27"/>
        <v>174</v>
      </c>
      <c r="AT184" s="81"/>
    </row>
    <row r="185" spans="1:46">
      <c r="A185" s="216">
        <v>194</v>
      </c>
      <c r="B185" s="216" t="s">
        <v>621</v>
      </c>
      <c r="C185" s="216" t="s">
        <v>112</v>
      </c>
      <c r="D185" s="216" t="s">
        <v>773</v>
      </c>
      <c r="E185" s="216" t="s">
        <v>755</v>
      </c>
      <c r="F185" s="7">
        <f>'план на месяц'!E185</f>
        <v>60.558818261249456</v>
      </c>
      <c r="G185" s="51">
        <f>приоритет!E185</f>
        <v>94.879021879021877</v>
      </c>
      <c r="H185" s="51">
        <f>допродажи!E185</f>
        <v>94.879021879021877</v>
      </c>
      <c r="I185" s="18">
        <f>'средний чек'!E185</f>
        <v>91.630840163934423</v>
      </c>
      <c r="J185" s="71">
        <f>'ср. кол-во позиций в чеке'!E185</f>
        <v>75.853333333333325</v>
      </c>
      <c r="K185" s="27">
        <f>трафик!E185</f>
        <v>64.271906532129591</v>
      </c>
      <c r="L185" s="26">
        <f t="shared" si="20"/>
        <v>482.07294204869061</v>
      </c>
      <c r="M185" s="62">
        <f t="shared" si="24"/>
        <v>162</v>
      </c>
      <c r="N185" s="18">
        <f>'чек-лист'!E185</f>
        <v>98.583333333333329</v>
      </c>
      <c r="O185" s="213">
        <f>ТП!C185</f>
        <v>61</v>
      </c>
      <c r="P185" s="71">
        <f>'распорядок дня'!E185</f>
        <v>83.333333333333343</v>
      </c>
      <c r="Q185" s="167">
        <f>'время открытия'!E185</f>
        <v>100</v>
      </c>
      <c r="R185" s="167">
        <f>'время закрытия'!E185</f>
        <v>100</v>
      </c>
      <c r="S185" s="167">
        <f>сан.дни!E185</f>
        <v>100</v>
      </c>
      <c r="T185" s="167">
        <f>фотоотчеты!E185</f>
        <v>0</v>
      </c>
      <c r="U185" s="299">
        <f>инкассация!D185</f>
        <v>100</v>
      </c>
      <c r="V185" s="7">
        <f>'кол-во по штату'!E185</f>
        <v>100</v>
      </c>
      <c r="W185" s="71">
        <f>'кол-во по штату'!F185</f>
        <v>0</v>
      </c>
      <c r="X185" s="167">
        <f>ценники!E185</f>
        <v>100</v>
      </c>
      <c r="Y185" s="167">
        <f>просрок!E185</f>
        <v>100</v>
      </c>
      <c r="Z185" s="301">
        <f>'медицинские книжки'!C185</f>
        <v>100</v>
      </c>
      <c r="AA185" s="77">
        <f>'% выкладки'!C185</f>
        <v>100</v>
      </c>
      <c r="AB185" s="2">
        <f>'товарные и кассовые отчеты'!E185</f>
        <v>100</v>
      </c>
      <c r="AC185" s="300">
        <f>'Z-отчеты'!E185</f>
        <v>100</v>
      </c>
      <c r="AD185" s="71">
        <f>Очередь!F185</f>
        <v>100</v>
      </c>
      <c r="AE185" s="7">
        <f>'Главная касса'!C185</f>
        <v>100</v>
      </c>
      <c r="AF185" s="277">
        <f>'минусовые остатки'!D185</f>
        <v>100</v>
      </c>
      <c r="AG185" s="26">
        <f t="shared" si="21"/>
        <v>1642.9166666666665</v>
      </c>
      <c r="AH185" s="193">
        <f t="shared" si="25"/>
        <v>140</v>
      </c>
      <c r="AI185" s="86">
        <f>ревизии!E185</f>
        <v>100</v>
      </c>
      <c r="AJ185" s="41">
        <f>ревизии!F185</f>
        <v>0</v>
      </c>
      <c r="AK185" s="285">
        <f>ревизии!H185</f>
        <v>100</v>
      </c>
      <c r="AL185" s="167">
        <f>локалки!E185</f>
        <v>56.521739130434781</v>
      </c>
      <c r="AM185" s="167">
        <f>'подснятия сигареты'!E185</f>
        <v>66.666666666666657</v>
      </c>
      <c r="AN185" s="1">
        <f>IF('предоставление скидок'!C185=0,100,0)</f>
        <v>100</v>
      </c>
      <c r="AO185" s="29">
        <f>IF('предоставление скидок'!D185=0,100,0)</f>
        <v>100</v>
      </c>
      <c r="AP185" s="26">
        <f t="shared" si="22"/>
        <v>523.1884057971015</v>
      </c>
      <c r="AQ185" s="62">
        <f t="shared" si="26"/>
        <v>42</v>
      </c>
      <c r="AR185" s="206">
        <f t="shared" si="23"/>
        <v>2648.1780145124585</v>
      </c>
      <c r="AS185" s="62">
        <f t="shared" si="27"/>
        <v>124</v>
      </c>
      <c r="AT185" s="81"/>
    </row>
    <row r="186" spans="1:46">
      <c r="A186" s="216">
        <v>195</v>
      </c>
      <c r="B186" s="216" t="s">
        <v>770</v>
      </c>
      <c r="C186" s="216" t="s">
        <v>770</v>
      </c>
      <c r="D186" s="216" t="s">
        <v>774</v>
      </c>
      <c r="E186" s="216" t="s">
        <v>776</v>
      </c>
      <c r="F186" s="7">
        <f>'план на месяц'!E186</f>
        <v>51.295566585819842</v>
      </c>
      <c r="G186" s="51">
        <f>приоритет!E186</f>
        <v>72.419562419562411</v>
      </c>
      <c r="H186" s="51">
        <f>допродажи!E186</f>
        <v>72.419562419562411</v>
      </c>
      <c r="I186" s="18">
        <f>'средний чек'!E186</f>
        <v>90.543518518518525</v>
      </c>
      <c r="J186" s="71">
        <f>'ср. кол-во позиций в чеке'!E186</f>
        <v>74.193333333333328</v>
      </c>
      <c r="K186" s="27">
        <f>трафик!E186</f>
        <v>54.933274994530734</v>
      </c>
      <c r="L186" s="26">
        <f t="shared" si="20"/>
        <v>415.80481827132724</v>
      </c>
      <c r="M186" s="61">
        <f t="shared" si="24"/>
        <v>174</v>
      </c>
      <c r="N186" s="18">
        <f>'чек-лист'!E186</f>
        <v>99.5</v>
      </c>
      <c r="O186" s="213">
        <f>ТП!C186</f>
        <v>0</v>
      </c>
      <c r="P186" s="71">
        <f>'распорядок дня'!E186</f>
        <v>85.416666666666657</v>
      </c>
      <c r="Q186" s="167">
        <f>'время открытия'!E186</f>
        <v>100</v>
      </c>
      <c r="R186" s="167">
        <f>'время закрытия'!E186</f>
        <v>100</v>
      </c>
      <c r="S186" s="167">
        <f>сан.дни!E186</f>
        <v>100</v>
      </c>
      <c r="T186" s="167">
        <f>фотоотчеты!E186</f>
        <v>37.5</v>
      </c>
      <c r="U186" s="299">
        <f>инкассация!D186</f>
        <v>100</v>
      </c>
      <c r="V186" s="7">
        <f>'кол-во по штату'!E186</f>
        <v>100</v>
      </c>
      <c r="W186" s="71">
        <f>'кол-во по штату'!F186</f>
        <v>0</v>
      </c>
      <c r="X186" s="167">
        <f>ценники!E186</f>
        <v>100</v>
      </c>
      <c r="Y186" s="167">
        <f>просрок!E186</f>
        <v>100</v>
      </c>
      <c r="Z186" s="301">
        <f>'медицинские книжки'!C186</f>
        <v>0</v>
      </c>
      <c r="AA186" s="77">
        <f>'% выкладки'!C186</f>
        <v>100</v>
      </c>
      <c r="AB186" s="2">
        <f>'товарные и кассовые отчеты'!E186</f>
        <v>100</v>
      </c>
      <c r="AC186" s="300">
        <f>'Z-отчеты'!E186</f>
        <v>75</v>
      </c>
      <c r="AD186" s="71">
        <f>Очередь!F186</f>
        <v>100</v>
      </c>
      <c r="AE186" s="7">
        <f>'Главная касса'!C186</f>
        <v>100</v>
      </c>
      <c r="AF186" s="277">
        <f>'минусовые остатки'!D186</f>
        <v>100</v>
      </c>
      <c r="AG186" s="26">
        <f t="shared" si="21"/>
        <v>1497.4166666666665</v>
      </c>
      <c r="AH186" s="62">
        <f t="shared" si="25"/>
        <v>186</v>
      </c>
      <c r="AI186" s="86">
        <f>ревизии!E186</f>
        <v>100</v>
      </c>
      <c r="AJ186" s="41">
        <f>ревизии!F186</f>
        <v>0</v>
      </c>
      <c r="AK186" s="285">
        <f>ревизии!H186</f>
        <v>100</v>
      </c>
      <c r="AL186" s="167">
        <f>локалки!E186</f>
        <v>100</v>
      </c>
      <c r="AM186" s="167">
        <f>'подснятия сигареты'!E186</f>
        <v>100</v>
      </c>
      <c r="AN186" s="1">
        <f>IF('предоставление скидок'!C186=0,100,0)</f>
        <v>100</v>
      </c>
      <c r="AO186" s="29">
        <f>IF('предоставление скидок'!D186=0,100,0)</f>
        <v>100</v>
      </c>
      <c r="AP186" s="26">
        <f t="shared" si="22"/>
        <v>600</v>
      </c>
      <c r="AQ186" s="193">
        <f t="shared" si="26"/>
        <v>1</v>
      </c>
      <c r="AR186" s="206">
        <f t="shared" si="23"/>
        <v>2513.2214849379939</v>
      </c>
      <c r="AS186" s="62">
        <f t="shared" si="27"/>
        <v>172</v>
      </c>
      <c r="AT186" s="81"/>
    </row>
    <row r="187" spans="1:46">
      <c r="A187" s="216">
        <v>196</v>
      </c>
      <c r="B187" s="216" t="s">
        <v>622</v>
      </c>
      <c r="C187" s="216" t="s">
        <v>119</v>
      </c>
      <c r="D187" s="216" t="s">
        <v>800</v>
      </c>
      <c r="E187" s="216" t="s">
        <v>683</v>
      </c>
      <c r="F187" s="7">
        <f>'план на месяц'!E187</f>
        <v>76.040635319672404</v>
      </c>
      <c r="G187" s="51">
        <f>приоритет!E187</f>
        <v>75.246269998202408</v>
      </c>
      <c r="H187" s="51">
        <f>допродажи!E187</f>
        <v>75.246269998202408</v>
      </c>
      <c r="I187" s="18">
        <f>'средний чек'!E187</f>
        <v>78.587745098039221</v>
      </c>
      <c r="J187" s="71">
        <f>'ср. кол-во позиций в чеке'!E187</f>
        <v>75.326666666666668</v>
      </c>
      <c r="K187" s="27">
        <f>трафик!E187</f>
        <v>94.153845920213769</v>
      </c>
      <c r="L187" s="26">
        <f t="shared" si="20"/>
        <v>474.60143300099685</v>
      </c>
      <c r="M187" s="61">
        <f t="shared" si="24"/>
        <v>164</v>
      </c>
      <c r="N187" s="18">
        <f>'чек-лист'!E187</f>
        <v>100</v>
      </c>
      <c r="O187" s="213">
        <f>ТП!C187</f>
        <v>0</v>
      </c>
      <c r="P187" s="71">
        <f>'распорядок дня'!E187</f>
        <v>83.333333333333343</v>
      </c>
      <c r="Q187" s="167">
        <f>'время открытия'!E187</f>
        <v>100</v>
      </c>
      <c r="R187" s="167">
        <f>'время закрытия'!E187</f>
        <v>100</v>
      </c>
      <c r="S187" s="167">
        <f>сан.дни!E187</f>
        <v>100</v>
      </c>
      <c r="T187" s="167">
        <f>фотоотчеты!E187</f>
        <v>0</v>
      </c>
      <c r="U187" s="299">
        <f>инкассация!D187</f>
        <v>100</v>
      </c>
      <c r="V187" s="7">
        <f>'кол-во по штату'!E187</f>
        <v>100</v>
      </c>
      <c r="W187" s="71">
        <f>'кол-во по штату'!F187</f>
        <v>0</v>
      </c>
      <c r="X187" s="167">
        <f>ценники!E187</f>
        <v>100</v>
      </c>
      <c r="Y187" s="167">
        <f>просрок!E187</f>
        <v>100</v>
      </c>
      <c r="Z187" s="301">
        <f>'медицинские книжки'!C187</f>
        <v>100</v>
      </c>
      <c r="AA187" s="77">
        <f>'% выкладки'!C187</f>
        <v>100</v>
      </c>
      <c r="AB187" s="2">
        <f>'товарные и кассовые отчеты'!E187</f>
        <v>100</v>
      </c>
      <c r="AC187" s="300">
        <f>'Z-отчеты'!E187</f>
        <v>100</v>
      </c>
      <c r="AD187" s="71">
        <f>Очередь!F187</f>
        <v>100</v>
      </c>
      <c r="AE187" s="7">
        <f>'Главная касса'!C187</f>
        <v>100</v>
      </c>
      <c r="AF187" s="277">
        <f>'минусовые остатки'!D187</f>
        <v>100</v>
      </c>
      <c r="AG187" s="26">
        <f t="shared" si="21"/>
        <v>1583.3333333333335</v>
      </c>
      <c r="AH187" s="62">
        <f t="shared" si="25"/>
        <v>166</v>
      </c>
      <c r="AI187" s="86">
        <f>ревизии!E187</f>
        <v>100</v>
      </c>
      <c r="AJ187" s="41">
        <f>ревизии!F187</f>
        <v>0</v>
      </c>
      <c r="AK187" s="285">
        <f>ревизии!H187</f>
        <v>100</v>
      </c>
      <c r="AL187" s="167">
        <f>локалки!E187</f>
        <v>100</v>
      </c>
      <c r="AM187" s="167">
        <f>'подснятия сигареты'!E187</f>
        <v>100</v>
      </c>
      <c r="AN187" s="1">
        <f>IF('предоставление скидок'!C187=0,100,0)</f>
        <v>100</v>
      </c>
      <c r="AO187" s="29">
        <f>IF('предоставление скидок'!D187=0,100,0)</f>
        <v>100</v>
      </c>
      <c r="AP187" s="26">
        <f t="shared" si="22"/>
        <v>600</v>
      </c>
      <c r="AQ187" s="193">
        <f t="shared" si="26"/>
        <v>1</v>
      </c>
      <c r="AR187" s="206">
        <f t="shared" si="23"/>
        <v>2657.9347663343306</v>
      </c>
      <c r="AS187" s="62">
        <f t="shared" si="27"/>
        <v>118</v>
      </c>
      <c r="AT187" s="81"/>
    </row>
    <row r="188" spans="1:46">
      <c r="A188" s="216">
        <v>197</v>
      </c>
      <c r="B188" s="216" t="s">
        <v>621</v>
      </c>
      <c r="C188" s="216" t="s">
        <v>112</v>
      </c>
      <c r="D188" s="216" t="s">
        <v>750</v>
      </c>
      <c r="E188" s="216" t="s">
        <v>617</v>
      </c>
      <c r="F188" s="7">
        <f>'план на месяц'!E188</f>
        <v>64.318015665796352</v>
      </c>
      <c r="G188" s="51">
        <f>приоритет!E188</f>
        <v>21.913165666380877</v>
      </c>
      <c r="H188" s="51">
        <f>допродажи!E188</f>
        <v>21.913165666380877</v>
      </c>
      <c r="I188" s="18">
        <f>'средний чек'!E188</f>
        <v>118.58722100656456</v>
      </c>
      <c r="J188" s="71">
        <f>'ср. кол-во позиций в чеке'!E188</f>
        <v>78.233333333333334</v>
      </c>
      <c r="K188" s="27">
        <f>трафик!E188</f>
        <v>51.955434288312873</v>
      </c>
      <c r="L188" s="26">
        <f t="shared" si="20"/>
        <v>356.92033562676886</v>
      </c>
      <c r="M188" s="61">
        <f t="shared" si="24"/>
        <v>182</v>
      </c>
      <c r="N188" s="18">
        <f>'чек-лист'!E188</f>
        <v>98.333333333333329</v>
      </c>
      <c r="O188" s="213">
        <f>ТП!C188</f>
        <v>47.666666666666664</v>
      </c>
      <c r="P188" s="71">
        <f>'распорядок дня'!E188</f>
        <v>97.368421052631575</v>
      </c>
      <c r="Q188" s="167">
        <f>'время открытия'!E188</f>
        <v>100</v>
      </c>
      <c r="R188" s="167">
        <f>'время закрытия'!E188</f>
        <v>100</v>
      </c>
      <c r="S188" s="167">
        <f>сан.дни!E188</f>
        <v>100</v>
      </c>
      <c r="T188" s="167">
        <f>фотоотчеты!E188</f>
        <v>89.473684210526315</v>
      </c>
      <c r="U188" s="299">
        <f>инкассация!D188</f>
        <v>100</v>
      </c>
      <c r="V188" s="7">
        <f>'кол-во по штату'!E188</f>
        <v>75</v>
      </c>
      <c r="W188" s="71">
        <f>'кол-во по штату'!F188</f>
        <v>-1</v>
      </c>
      <c r="X188" s="167">
        <f>ценники!E188</f>
        <v>100</v>
      </c>
      <c r="Y188" s="167">
        <f>просрок!E188</f>
        <v>100</v>
      </c>
      <c r="Z188" s="301">
        <f>'медицинские книжки'!C188</f>
        <v>100</v>
      </c>
      <c r="AA188" s="77">
        <f>'% выкладки'!C188</f>
        <v>100</v>
      </c>
      <c r="AB188" s="2">
        <f>'товарные и кассовые отчеты'!E188</f>
        <v>100</v>
      </c>
      <c r="AC188" s="300">
        <f>'Z-отчеты'!E188</f>
        <v>94.73684210526315</v>
      </c>
      <c r="AD188" s="71">
        <f>Очередь!F188</f>
        <v>100</v>
      </c>
      <c r="AE188" s="7">
        <f>'Главная касса'!C188</f>
        <v>100</v>
      </c>
      <c r="AF188" s="277">
        <f>'минусовые остатки'!D188</f>
        <v>100</v>
      </c>
      <c r="AG188" s="26">
        <f t="shared" si="21"/>
        <v>1702.578947368421</v>
      </c>
      <c r="AH188" s="193">
        <f t="shared" si="25"/>
        <v>69</v>
      </c>
      <c r="AI188" s="86">
        <f>ревизии!E188</f>
        <v>100</v>
      </c>
      <c r="AJ188" s="41">
        <f>ревизии!F188</f>
        <v>0</v>
      </c>
      <c r="AK188" s="285">
        <f>ревизии!H188</f>
        <v>100</v>
      </c>
      <c r="AL188" s="167">
        <f>локалки!E188</f>
        <v>100</v>
      </c>
      <c r="AM188" s="167">
        <f>'подснятия сигареты'!E188</f>
        <v>100</v>
      </c>
      <c r="AN188" s="1">
        <f>IF('предоставление скидок'!C188=0,100,0)</f>
        <v>100</v>
      </c>
      <c r="AO188" s="29">
        <f>IF('предоставление скидок'!D188=0,100,0)</f>
        <v>100</v>
      </c>
      <c r="AP188" s="26">
        <f t="shared" si="22"/>
        <v>600</v>
      </c>
      <c r="AQ188" s="193">
        <f t="shared" si="26"/>
        <v>1</v>
      </c>
      <c r="AR188" s="206">
        <f t="shared" si="23"/>
        <v>2659.4992829951898</v>
      </c>
      <c r="AS188" s="62">
        <f t="shared" si="27"/>
        <v>115</v>
      </c>
      <c r="AT188" s="81"/>
    </row>
    <row r="189" spans="1:46">
      <c r="A189" s="216">
        <v>199</v>
      </c>
      <c r="B189" s="216" t="s">
        <v>623</v>
      </c>
      <c r="C189" s="216" t="s">
        <v>524</v>
      </c>
      <c r="D189" s="216" t="s">
        <v>801</v>
      </c>
      <c r="E189" s="216" t="s">
        <v>578</v>
      </c>
      <c r="F189" s="7">
        <f>'план на месяц'!E189</f>
        <v>141.91229007252576</v>
      </c>
      <c r="G189" s="51">
        <f>приоритет!E189</f>
        <v>83.199712385403558</v>
      </c>
      <c r="H189" s="51">
        <f>допродажи!E189</f>
        <v>83.199712385403558</v>
      </c>
      <c r="I189" s="18">
        <f>'средний чек'!E189</f>
        <v>100.46114188981225</v>
      </c>
      <c r="J189" s="71">
        <f>'ср. кол-во позиций в чеке'!E189</f>
        <v>88.986666666666665</v>
      </c>
      <c r="K189" s="27">
        <f>трафик!E189</f>
        <v>135.37500682333706</v>
      </c>
      <c r="L189" s="26">
        <f t="shared" si="20"/>
        <v>633.13453022314889</v>
      </c>
      <c r="M189" s="193">
        <f t="shared" si="24"/>
        <v>23</v>
      </c>
      <c r="N189" s="18">
        <f>'чек-лист'!E189</f>
        <v>100</v>
      </c>
      <c r="O189" s="213">
        <f>ТП!C189</f>
        <v>0</v>
      </c>
      <c r="P189" s="71">
        <f>'распорядок дня'!E189</f>
        <v>100</v>
      </c>
      <c r="Q189" s="167">
        <f>'время открытия'!E189</f>
        <v>100</v>
      </c>
      <c r="R189" s="167">
        <f>'время закрытия'!E189</f>
        <v>100</v>
      </c>
      <c r="S189" s="167">
        <f>сан.дни!E189</f>
        <v>100</v>
      </c>
      <c r="T189" s="167">
        <f>фотоотчеты!E189</f>
        <v>100</v>
      </c>
      <c r="U189" s="299">
        <f>инкассация!D189</f>
        <v>100</v>
      </c>
      <c r="V189" s="7">
        <f>'кол-во по штату'!E189</f>
        <v>100</v>
      </c>
      <c r="W189" s="71">
        <f>'кол-во по штату'!F189</f>
        <v>0</v>
      </c>
      <c r="X189" s="167">
        <f>ценники!E189</f>
        <v>100</v>
      </c>
      <c r="Y189" s="167">
        <f>просрок!E189</f>
        <v>100</v>
      </c>
      <c r="Z189" s="301">
        <f>'медицинские книжки'!C189</f>
        <v>100</v>
      </c>
      <c r="AA189" s="77">
        <f>'% выкладки'!C189</f>
        <v>100</v>
      </c>
      <c r="AB189" s="2">
        <f>'товарные и кассовые отчеты'!E189</f>
        <v>100</v>
      </c>
      <c r="AC189" s="300">
        <f>'Z-отчеты'!E189</f>
        <v>100</v>
      </c>
      <c r="AD189" s="71">
        <f>Очередь!F189</f>
        <v>100</v>
      </c>
      <c r="AE189" s="7">
        <f>'Главная касса'!C189</f>
        <v>100</v>
      </c>
      <c r="AF189" s="277">
        <f>'минусовые остатки'!D189</f>
        <v>100</v>
      </c>
      <c r="AG189" s="26">
        <f t="shared" si="21"/>
        <v>1700</v>
      </c>
      <c r="AH189" s="193">
        <f t="shared" si="25"/>
        <v>70</v>
      </c>
      <c r="AI189" s="86">
        <f>ревизии!E189</f>
        <v>100</v>
      </c>
      <c r="AJ189" s="41">
        <f>ревизии!F189</f>
        <v>0</v>
      </c>
      <c r="AK189" s="285">
        <f>ревизии!H189</f>
        <v>100</v>
      </c>
      <c r="AL189" s="167">
        <f>локалки!E189</f>
        <v>100</v>
      </c>
      <c r="AM189" s="167">
        <f>'подснятия сигареты'!E189</f>
        <v>100</v>
      </c>
      <c r="AN189" s="1">
        <f>IF('предоставление скидок'!C189=0,100,0)</f>
        <v>100</v>
      </c>
      <c r="AO189" s="29">
        <f>IF('предоставление скидок'!D189=0,100,0)</f>
        <v>100</v>
      </c>
      <c r="AP189" s="26">
        <f t="shared" si="22"/>
        <v>600</v>
      </c>
      <c r="AQ189" s="193">
        <f t="shared" si="26"/>
        <v>1</v>
      </c>
      <c r="AR189" s="206">
        <f t="shared" si="23"/>
        <v>2933.1345302231489</v>
      </c>
      <c r="AS189" s="193">
        <f t="shared" si="27"/>
        <v>7</v>
      </c>
      <c r="AT189" s="81"/>
    </row>
    <row r="190" spans="1:46">
      <c r="A190" s="216">
        <v>200</v>
      </c>
      <c r="B190" s="216" t="s">
        <v>623</v>
      </c>
      <c r="C190" s="216" t="s">
        <v>124</v>
      </c>
      <c r="D190" s="216" t="s">
        <v>775</v>
      </c>
      <c r="E190" s="216" t="s">
        <v>107</v>
      </c>
      <c r="F190" s="7">
        <f>'план на месяц'!E190</f>
        <v>35.059410319410318</v>
      </c>
      <c r="G190" s="51">
        <f>приоритет!E190</f>
        <v>159.75482625482624</v>
      </c>
      <c r="H190" s="51">
        <f>допродажи!E190</f>
        <v>159.75482625482624</v>
      </c>
      <c r="I190" s="18">
        <f>'средний чек'!E190</f>
        <v>77.039088651333543</v>
      </c>
      <c r="J190" s="71">
        <f>'ср. кол-во позиций в чеке'!E190</f>
        <v>65.366666666666674</v>
      </c>
      <c r="K190" s="27">
        <f>трафик!E190</f>
        <v>45.508599508599509</v>
      </c>
      <c r="L190" s="26">
        <f t="shared" si="20"/>
        <v>542.48341765566249</v>
      </c>
      <c r="M190" s="193">
        <f t="shared" si="24"/>
        <v>88</v>
      </c>
      <c r="N190" s="18">
        <f>'чек-лист'!E190</f>
        <v>99.75</v>
      </c>
      <c r="O190" s="213">
        <f>ТП!C190</f>
        <v>0</v>
      </c>
      <c r="P190" s="71">
        <f>'распорядок дня'!E190</f>
        <v>91.666666666666657</v>
      </c>
      <c r="Q190" s="167">
        <f>'время открытия'!E190</f>
        <v>100</v>
      </c>
      <c r="R190" s="167">
        <f>'время закрытия'!E190</f>
        <v>100</v>
      </c>
      <c r="S190" s="167">
        <f>сан.дни!E190</f>
        <v>100</v>
      </c>
      <c r="T190" s="167">
        <f>фотоотчеты!E190</f>
        <v>60</v>
      </c>
      <c r="U190" s="299">
        <f>инкассация!D190</f>
        <v>100</v>
      </c>
      <c r="V190" s="7">
        <f>'кол-во по штату'!E190</f>
        <v>100</v>
      </c>
      <c r="W190" s="71">
        <f>'кол-во по штату'!F190</f>
        <v>0</v>
      </c>
      <c r="X190" s="167">
        <f>ценники!E190</f>
        <v>100</v>
      </c>
      <c r="Y190" s="167">
        <f>просрок!E190</f>
        <v>100</v>
      </c>
      <c r="Z190" s="301">
        <f>'медицинские книжки'!C190</f>
        <v>100</v>
      </c>
      <c r="AA190" s="77">
        <f>'% выкладки'!C190</f>
        <v>100</v>
      </c>
      <c r="AB190" s="2">
        <f>'товарные и кассовые отчеты'!E190</f>
        <v>100</v>
      </c>
      <c r="AC190" s="300">
        <f>'Z-отчеты'!E190</f>
        <v>90</v>
      </c>
      <c r="AD190" s="71">
        <f>Очередь!F190</f>
        <v>100</v>
      </c>
      <c r="AE190" s="7">
        <f>'Главная касса'!C190</f>
        <v>100</v>
      </c>
      <c r="AF190" s="277">
        <f>'минусовые остатки'!D190</f>
        <v>100</v>
      </c>
      <c r="AG190" s="26">
        <f t="shared" si="21"/>
        <v>1641.4166666666665</v>
      </c>
      <c r="AH190" s="193">
        <f t="shared" si="25"/>
        <v>142</v>
      </c>
      <c r="AI190" s="86">
        <f>ревизии!E190</f>
        <v>100</v>
      </c>
      <c r="AJ190" s="41">
        <f>ревизии!F190</f>
        <v>0</v>
      </c>
      <c r="AK190" s="285">
        <f>ревизии!H190</f>
        <v>100</v>
      </c>
      <c r="AL190" s="167">
        <f>локалки!E190</f>
        <v>100</v>
      </c>
      <c r="AM190" s="167">
        <f>'подснятия сигареты'!E190</f>
        <v>100</v>
      </c>
      <c r="AN190" s="1">
        <f>IF('предоставление скидок'!C190=0,100,0)</f>
        <v>100</v>
      </c>
      <c r="AO190" s="29">
        <f>IF('предоставление скидок'!D190=0,100,0)</f>
        <v>100</v>
      </c>
      <c r="AP190" s="26">
        <f t="shared" si="22"/>
        <v>600</v>
      </c>
      <c r="AQ190" s="193">
        <f t="shared" si="26"/>
        <v>1</v>
      </c>
      <c r="AR190" s="206">
        <f t="shared" si="23"/>
        <v>2783.9000843223289</v>
      </c>
      <c r="AS190" s="193">
        <f t="shared" si="27"/>
        <v>40</v>
      </c>
      <c r="AT190" s="81"/>
    </row>
    <row r="191" spans="1:46">
      <c r="A191" s="216">
        <v>204</v>
      </c>
      <c r="B191" s="216" t="s">
        <v>622</v>
      </c>
      <c r="C191" s="216" t="s">
        <v>112</v>
      </c>
      <c r="D191" s="216" t="s">
        <v>802</v>
      </c>
      <c r="E191" s="216" t="s">
        <v>506</v>
      </c>
      <c r="F191" s="7">
        <f>'план на месяц'!E191</f>
        <v>86.009527112501047</v>
      </c>
      <c r="G191" s="51">
        <f>приоритет!E191</f>
        <v>28.286852589641438</v>
      </c>
      <c r="H191" s="51">
        <f>допродажи!E191</f>
        <v>28.286852589641438</v>
      </c>
      <c r="I191" s="18">
        <f>'средний чек'!E191</f>
        <v>72.53815261044177</v>
      </c>
      <c r="J191" s="71">
        <f>'ср. кол-во позиций в чеке'!E191</f>
        <v>71.486666666666665</v>
      </c>
      <c r="K191" s="27">
        <f>трафик!E191</f>
        <v>115.81396217659135</v>
      </c>
      <c r="L191" s="26">
        <f t="shared" si="20"/>
        <v>402.42201374548375</v>
      </c>
      <c r="M191" s="61">
        <f t="shared" si="24"/>
        <v>176</v>
      </c>
      <c r="N191" s="18">
        <f>'чек-лист'!E191</f>
        <v>100</v>
      </c>
      <c r="O191" s="213">
        <f>ТП!C191</f>
        <v>0</v>
      </c>
      <c r="P191" s="71">
        <f>'распорядок дня'!E191</f>
        <v>83.333333333333343</v>
      </c>
      <c r="Q191" s="167">
        <f>'время открытия'!E191</f>
        <v>100</v>
      </c>
      <c r="R191" s="167">
        <f>'время закрытия'!E191</f>
        <v>100</v>
      </c>
      <c r="S191" s="167">
        <f>сан.дни!E191</f>
        <v>100</v>
      </c>
      <c r="T191" s="167">
        <f>фотоотчеты!E191</f>
        <v>0</v>
      </c>
      <c r="U191" s="299">
        <f>инкассация!D191</f>
        <v>100</v>
      </c>
      <c r="V191" s="7">
        <f>'кол-во по штату'!E191</f>
        <v>100</v>
      </c>
      <c r="W191" s="71">
        <f>'кол-во по штату'!F191</f>
        <v>0</v>
      </c>
      <c r="X191" s="167">
        <f>ценники!E191</f>
        <v>100</v>
      </c>
      <c r="Y191" s="167">
        <f>просрок!E191</f>
        <v>100</v>
      </c>
      <c r="Z191" s="301">
        <f>'медицинские книжки'!C191</f>
        <v>100</v>
      </c>
      <c r="AA191" s="77">
        <f>'% выкладки'!C191</f>
        <v>100</v>
      </c>
      <c r="AB191" s="2">
        <f>'товарные и кассовые отчеты'!E191</f>
        <v>100</v>
      </c>
      <c r="AC191" s="300">
        <f>'Z-отчеты'!E191</f>
        <v>100</v>
      </c>
      <c r="AD191" s="71">
        <f>Очередь!F191</f>
        <v>100</v>
      </c>
      <c r="AE191" s="7">
        <f>'Главная касса'!C191</f>
        <v>100</v>
      </c>
      <c r="AF191" s="277">
        <f>'минусовые остатки'!D191</f>
        <v>100</v>
      </c>
      <c r="AG191" s="26">
        <f t="shared" si="21"/>
        <v>1583.3333333333335</v>
      </c>
      <c r="AH191" s="62">
        <f t="shared" si="25"/>
        <v>166</v>
      </c>
      <c r="AI191" s="86">
        <f>ревизии!E191</f>
        <v>100</v>
      </c>
      <c r="AJ191" s="41">
        <f>ревизии!F191</f>
        <v>0</v>
      </c>
      <c r="AK191" s="285">
        <f>ревизии!H191</f>
        <v>100</v>
      </c>
      <c r="AL191" s="167">
        <f>локалки!E191</f>
        <v>0</v>
      </c>
      <c r="AM191" s="167">
        <f>'подснятия сигареты'!E191</f>
        <v>0</v>
      </c>
      <c r="AN191" s="1">
        <f>IF('предоставление скидок'!C191=0,100,0)</f>
        <v>100</v>
      </c>
      <c r="AO191" s="29">
        <f>IF('предоставление скидок'!D191=0,100,0)</f>
        <v>100</v>
      </c>
      <c r="AP191" s="26">
        <f t="shared" si="22"/>
        <v>400</v>
      </c>
      <c r="AQ191" s="61">
        <f t="shared" si="26"/>
        <v>137</v>
      </c>
      <c r="AR191" s="206">
        <f t="shared" si="23"/>
        <v>2385.7553470788171</v>
      </c>
      <c r="AS191" s="61">
        <f t="shared" si="27"/>
        <v>188</v>
      </c>
      <c r="AT191" s="81"/>
    </row>
    <row r="192" spans="1:46">
      <c r="A192" s="216">
        <v>206</v>
      </c>
      <c r="B192" s="216" t="s">
        <v>623</v>
      </c>
      <c r="C192" s="216" t="s">
        <v>122</v>
      </c>
      <c r="D192" s="216" t="s">
        <v>803</v>
      </c>
      <c r="E192" s="216" t="s">
        <v>528</v>
      </c>
      <c r="F192" s="7">
        <f>'план на месяц'!E192</f>
        <v>19.145459726443768</v>
      </c>
      <c r="G192" s="51">
        <f>приоритет!E192</f>
        <v>6.0810810810810798</v>
      </c>
      <c r="H192" s="51">
        <f>допродажи!E192</f>
        <v>6.0810810810810798</v>
      </c>
      <c r="I192" s="18">
        <f>'средний чек'!E192</f>
        <v>96.092391304347828</v>
      </c>
      <c r="J192" s="71">
        <f>'ср. кол-во позиций в чеке'!E192</f>
        <v>59.056666666666672</v>
      </c>
      <c r="K192" s="27">
        <f>трафик!E192</f>
        <v>19.404255319148938</v>
      </c>
      <c r="L192" s="26">
        <f t="shared" si="20"/>
        <v>205.86093517876938</v>
      </c>
      <c r="M192" s="61">
        <f t="shared" si="24"/>
        <v>192</v>
      </c>
      <c r="N192" s="18">
        <f>'чек-лист'!E192</f>
        <v>99.25</v>
      </c>
      <c r="O192" s="213">
        <f>ТП!C192</f>
        <v>0</v>
      </c>
      <c r="P192" s="71">
        <f>'распорядок дня'!E192</f>
        <v>79.166666666666657</v>
      </c>
      <c r="Q192" s="167">
        <f>'время открытия'!E192</f>
        <v>100</v>
      </c>
      <c r="R192" s="167">
        <f>'время закрытия'!E192</f>
        <v>100</v>
      </c>
      <c r="S192" s="167">
        <f>сан.дни!E192</f>
        <v>100</v>
      </c>
      <c r="T192" s="167">
        <f>фотоотчеты!E192</f>
        <v>0</v>
      </c>
      <c r="U192" s="299">
        <f>инкассация!D192</f>
        <v>100</v>
      </c>
      <c r="V192" s="7">
        <f>'кол-во по штату'!E192</f>
        <v>100</v>
      </c>
      <c r="W192" s="71">
        <f>'кол-во по штату'!F192</f>
        <v>0</v>
      </c>
      <c r="X192" s="167">
        <f>ценники!E192</f>
        <v>100</v>
      </c>
      <c r="Y192" s="167">
        <f>просрок!E192</f>
        <v>100</v>
      </c>
      <c r="Z192" s="301">
        <f>'медицинские книжки'!C192</f>
        <v>100</v>
      </c>
      <c r="AA192" s="77">
        <f>'% выкладки'!C192</f>
        <v>100</v>
      </c>
      <c r="AB192" s="2">
        <f>'товарные и кассовые отчеты'!E192</f>
        <v>100</v>
      </c>
      <c r="AC192" s="300">
        <f>'Z-отчеты'!E192</f>
        <v>75</v>
      </c>
      <c r="AD192" s="71">
        <f>Очередь!F192</f>
        <v>100</v>
      </c>
      <c r="AE192" s="7">
        <f>'Главная касса'!C192</f>
        <v>100</v>
      </c>
      <c r="AF192" s="277">
        <f>'минусовые остатки'!D192</f>
        <v>100</v>
      </c>
      <c r="AG192" s="26">
        <f t="shared" si="21"/>
        <v>1553.4166666666665</v>
      </c>
      <c r="AH192" s="62">
        <f t="shared" si="25"/>
        <v>175</v>
      </c>
      <c r="AI192" s="86">
        <f>ревизии!E192</f>
        <v>100</v>
      </c>
      <c r="AJ192" s="41">
        <f>ревизии!F192</f>
        <v>0</v>
      </c>
      <c r="AK192" s="285">
        <f>ревизии!H192</f>
        <v>100</v>
      </c>
      <c r="AL192" s="167">
        <f>локалки!E192</f>
        <v>0</v>
      </c>
      <c r="AM192" s="167">
        <f>'подснятия сигареты'!E192</f>
        <v>0</v>
      </c>
      <c r="AN192" s="1">
        <f>IF('предоставление скидок'!C192=0,100,0)</f>
        <v>100</v>
      </c>
      <c r="AO192" s="29">
        <f>IF('предоставление скидок'!D192=0,100,0)</f>
        <v>100</v>
      </c>
      <c r="AP192" s="26">
        <f t="shared" si="22"/>
        <v>400</v>
      </c>
      <c r="AQ192" s="61">
        <f t="shared" si="26"/>
        <v>137</v>
      </c>
      <c r="AR192" s="206">
        <f t="shared" si="23"/>
        <v>2159.277601845436</v>
      </c>
      <c r="AS192" s="61">
        <f t="shared" si="27"/>
        <v>190</v>
      </c>
      <c r="AT192" s="81"/>
    </row>
    <row r="193" spans="1:46">
      <c r="A193" s="216">
        <v>207</v>
      </c>
      <c r="B193" s="216" t="s">
        <v>623</v>
      </c>
      <c r="C193" s="216" t="s">
        <v>122</v>
      </c>
      <c r="D193" s="216" t="s">
        <v>804</v>
      </c>
      <c r="E193" s="216" t="s">
        <v>528</v>
      </c>
      <c r="F193" s="7">
        <f>'план на месяц'!E193</f>
        <v>24.884625000000003</v>
      </c>
      <c r="G193" s="51">
        <f>приоритет!E193</f>
        <v>31.377091377091375</v>
      </c>
      <c r="H193" s="51">
        <f>допродажи!E193</f>
        <v>31.377091377091375</v>
      </c>
      <c r="I193" s="18">
        <f>'средний чек'!E193</f>
        <v>86.772147760706105</v>
      </c>
      <c r="J193" s="71">
        <f>'ср. кол-во позиций в чеке'!E193</f>
        <v>70.49666666666667</v>
      </c>
      <c r="K193" s="27">
        <f>трафик!E193</f>
        <v>28.678125000000005</v>
      </c>
      <c r="L193" s="26">
        <f t="shared" si="20"/>
        <v>273.58574718155552</v>
      </c>
      <c r="M193" s="61">
        <f t="shared" si="24"/>
        <v>190</v>
      </c>
      <c r="N193" s="18">
        <f>'чек-лист'!E193</f>
        <v>98.5</v>
      </c>
      <c r="O193" s="213">
        <f>ТП!C193</f>
        <v>0</v>
      </c>
      <c r="P193" s="71">
        <f>'распорядок дня'!E193</f>
        <v>86.666666666666671</v>
      </c>
      <c r="Q193" s="167">
        <f>'время открытия'!E193</f>
        <v>100</v>
      </c>
      <c r="R193" s="167">
        <f>'время закрытия'!E193</f>
        <v>100</v>
      </c>
      <c r="S193" s="167">
        <f>сан.дни!E193</f>
        <v>100</v>
      </c>
      <c r="T193" s="167">
        <f>фотоотчеты!E193</f>
        <v>20</v>
      </c>
      <c r="U193" s="299">
        <f>инкассация!D193</f>
        <v>100</v>
      </c>
      <c r="V193" s="7">
        <f>'кол-во по штату'!E193</f>
        <v>75</v>
      </c>
      <c r="W193" s="71">
        <f>'кол-во по штату'!F193</f>
        <v>-1</v>
      </c>
      <c r="X193" s="167">
        <f>ценники!E193</f>
        <v>100</v>
      </c>
      <c r="Y193" s="167">
        <f>просрок!E193</f>
        <v>100</v>
      </c>
      <c r="Z193" s="301">
        <f>'медицинские книжки'!C193</f>
        <v>100</v>
      </c>
      <c r="AA193" s="77">
        <f>'% выкладки'!C193</f>
        <v>100</v>
      </c>
      <c r="AB193" s="2">
        <f>'товарные и кассовые отчеты'!E193</f>
        <v>100</v>
      </c>
      <c r="AC193" s="300">
        <f>'Z-отчеты'!E193</f>
        <v>100</v>
      </c>
      <c r="AD193" s="71">
        <f>Очередь!F193</f>
        <v>100</v>
      </c>
      <c r="AE193" s="7">
        <f>'Главная касса'!C193</f>
        <v>100</v>
      </c>
      <c r="AF193" s="277">
        <f>'минусовые остатки'!D193</f>
        <v>100</v>
      </c>
      <c r="AG193" s="26">
        <f t="shared" si="21"/>
        <v>1580.1666666666667</v>
      </c>
      <c r="AH193" s="62">
        <f t="shared" si="25"/>
        <v>170</v>
      </c>
      <c r="AI193" s="86">
        <f>ревизии!E193</f>
        <v>100</v>
      </c>
      <c r="AJ193" s="41">
        <f>ревизии!F193</f>
        <v>0</v>
      </c>
      <c r="AK193" s="285">
        <f>ревизии!H193</f>
        <v>100</v>
      </c>
      <c r="AL193" s="167">
        <f>локалки!E193</f>
        <v>100</v>
      </c>
      <c r="AM193" s="167">
        <f>'подснятия сигареты'!E193</f>
        <v>100</v>
      </c>
      <c r="AN193" s="1">
        <f>IF('предоставление скидок'!C193=0,100,0)</f>
        <v>100</v>
      </c>
      <c r="AO193" s="29">
        <f>IF('предоставление скидок'!D193=0,100,0)</f>
        <v>100</v>
      </c>
      <c r="AP193" s="26">
        <f t="shared" si="22"/>
        <v>600</v>
      </c>
      <c r="AQ193" s="193">
        <f t="shared" si="26"/>
        <v>1</v>
      </c>
      <c r="AR193" s="206">
        <f t="shared" si="23"/>
        <v>2453.7524138482227</v>
      </c>
      <c r="AS193" s="62">
        <f t="shared" si="27"/>
        <v>183</v>
      </c>
      <c r="AT193" s="81"/>
    </row>
    <row r="194" spans="1:46">
      <c r="A194" s="265"/>
      <c r="B194" s="265"/>
      <c r="C194" s="265"/>
      <c r="D194" s="266" t="s">
        <v>288</v>
      </c>
      <c r="E194" s="267">
        <v>42158</v>
      </c>
      <c r="F194" s="135">
        <f>'план на месяц'!H9</f>
        <v>42158</v>
      </c>
      <c r="G194" s="135">
        <f>приоритет!I9</f>
        <v>42158</v>
      </c>
      <c r="H194" s="135">
        <f>допродажи!I9</f>
        <v>42158</v>
      </c>
      <c r="I194" s="135">
        <f>'средний чек'!I9</f>
        <v>42158</v>
      </c>
      <c r="J194" s="135">
        <f>'ср. кол-во позиций в чеке'!I9</f>
        <v>42158</v>
      </c>
      <c r="K194" s="135">
        <f>трафик!K9</f>
        <v>42158</v>
      </c>
      <c r="L194" s="135"/>
      <c r="M194" s="135"/>
      <c r="N194" s="135">
        <f>'чек-лист'!I9</f>
        <v>42158</v>
      </c>
      <c r="O194" s="135">
        <f>ТП!G9</f>
        <v>42157</v>
      </c>
      <c r="P194" s="135">
        <f>'распорядок дня'!I19</f>
        <v>42158</v>
      </c>
      <c r="Q194" s="135">
        <f>'время открытия'!I10</f>
        <v>42152</v>
      </c>
      <c r="R194" s="135">
        <f>'время закрытия'!I10</f>
        <v>42152</v>
      </c>
      <c r="S194" s="135">
        <f>сан.дни!I10</f>
        <v>42158</v>
      </c>
      <c r="T194" s="135">
        <f>фотоотчеты!U9</f>
        <v>42158</v>
      </c>
      <c r="U194" s="135">
        <f>инкассация!I8</f>
        <v>42158</v>
      </c>
      <c r="V194" s="135">
        <f>'кол-во по штату'!J9</f>
        <v>42158</v>
      </c>
      <c r="W194" s="135">
        <f>'кол-во по штату'!J9</f>
        <v>42158</v>
      </c>
      <c r="X194" s="135">
        <f>ценники!I8</f>
        <v>42158</v>
      </c>
      <c r="Y194" s="135">
        <f>просрок!I8</f>
        <v>42158</v>
      </c>
      <c r="Z194" s="135">
        <f>'медицинские книжки'!G8</f>
        <v>42158</v>
      </c>
      <c r="AA194" s="135">
        <f>'% выкладки'!Y9</f>
        <v>42158</v>
      </c>
      <c r="AB194" s="135">
        <f>'товарные и кассовые отчеты'!I9</f>
        <v>42152</v>
      </c>
      <c r="AC194" s="135">
        <f>'Z-отчеты'!J8</f>
        <v>42158</v>
      </c>
      <c r="AD194" s="135">
        <f>Очередь!J12</f>
        <v>42152</v>
      </c>
      <c r="AE194" s="135">
        <f>'Главная касса'!H9</f>
        <v>42158</v>
      </c>
      <c r="AF194" s="135">
        <f>'минусовые остатки'!H9</f>
        <v>42152</v>
      </c>
      <c r="AG194" s="135"/>
      <c r="AH194" s="135"/>
      <c r="AI194" s="135">
        <f>ревизии!L13</f>
        <v>42158</v>
      </c>
      <c r="AJ194" s="135">
        <f>ревизии!L13</f>
        <v>42158</v>
      </c>
      <c r="AK194" s="135">
        <f>ревизии!L13</f>
        <v>42158</v>
      </c>
      <c r="AL194" s="135">
        <f>локалки!I9</f>
        <v>42158</v>
      </c>
      <c r="AM194" s="135">
        <f>'подснятия сигареты'!I9</f>
        <v>42158</v>
      </c>
      <c r="AN194" s="135">
        <f>'предоставление скидок'!H8</f>
        <v>42158</v>
      </c>
      <c r="AO194" s="135">
        <f>'предоставление скидок'!H8</f>
        <v>42158</v>
      </c>
      <c r="AP194" s="135"/>
      <c r="AQ194" s="135"/>
      <c r="AR194" s="135"/>
      <c r="AS194" s="135"/>
    </row>
    <row r="196" spans="1:46" ht="15" thickBot="1">
      <c r="D196" s="40" t="s">
        <v>173</v>
      </c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</row>
    <row r="197" spans="1:46" ht="15" thickTop="1">
      <c r="C197" s="37"/>
      <c r="D197" s="2" t="s">
        <v>530</v>
      </c>
      <c r="E197" s="42" t="s">
        <v>817</v>
      </c>
      <c r="F197" s="7">
        <f>'план на месяц'!E196</f>
        <v>89.73805964243607</v>
      </c>
      <c r="G197" s="51">
        <f>приоритет!E196</f>
        <v>104.59409586189683</v>
      </c>
      <c r="H197" s="51">
        <f>допродажи!E196</f>
        <v>63.749127876855084</v>
      </c>
      <c r="I197" s="52">
        <f>'средний чек'!E196</f>
        <v>93.279728397694342</v>
      </c>
      <c r="J197" s="71">
        <f>'ср. кол-во позиций в чеке'!E196</f>
        <v>74.760740740740729</v>
      </c>
      <c r="K197" s="54">
        <f>трафик!E196</f>
        <v>93.155106028584839</v>
      </c>
      <c r="L197" s="59">
        <f>SUM(F197:K197)</f>
        <v>519.27685854820788</v>
      </c>
      <c r="M197" s="311">
        <f>RANK(L197,$L$197:$L$212)</f>
        <v>12</v>
      </c>
      <c r="N197" s="18">
        <f>'чек-лист'!E196</f>
        <v>97.220370370370375</v>
      </c>
      <c r="O197" s="213">
        <f>ТП!C196</f>
        <v>76.900000000000006</v>
      </c>
      <c r="P197" s="71">
        <f>'распорядок дня'!E196</f>
        <v>95.415173237753876</v>
      </c>
      <c r="Q197" s="167">
        <f>'время открытия'!C196</f>
        <v>100</v>
      </c>
      <c r="R197" s="5">
        <f>'время закрытия'!C196</f>
        <v>100</v>
      </c>
      <c r="S197" s="167">
        <f>сан.дни!C196</f>
        <v>100</v>
      </c>
      <c r="T197" s="167">
        <f>фотоотчеты!C196</f>
        <v>77.443249701314201</v>
      </c>
      <c r="U197" s="167">
        <f>инкассация!C196</f>
        <v>98.183990442054963</v>
      </c>
      <c r="V197" s="7">
        <f>'кол-во по штату'!E196</f>
        <v>97.435897435897431</v>
      </c>
      <c r="W197" s="192">
        <f>'кол-во по штату'!G196</f>
        <v>-0.1111111111111111</v>
      </c>
      <c r="X197" s="167">
        <f>ценники!E196</f>
        <v>90.909090909090907</v>
      </c>
      <c r="Y197" s="167">
        <f>просрок!E196</f>
        <v>90.909090909090907</v>
      </c>
      <c r="Z197" s="167">
        <f>'медицинские книжки'!C196</f>
        <v>100</v>
      </c>
      <c r="AA197" s="77">
        <f>'% выкладки'!C196</f>
        <v>99.668686868686862</v>
      </c>
      <c r="AB197" s="2">
        <f>'товарные и кассовые отчеты'!D196</f>
        <v>100</v>
      </c>
      <c r="AC197" s="167">
        <f>'Z-отчеты'!C196</f>
        <v>96.863799283154123</v>
      </c>
      <c r="AD197" s="71">
        <f>Очередь!F196</f>
        <v>100</v>
      </c>
      <c r="AE197" s="7">
        <f>'Главная касса'!C196</f>
        <v>100</v>
      </c>
      <c r="AF197" s="54">
        <f>'минусовые остатки'!D196</f>
        <v>100</v>
      </c>
      <c r="AG197" s="26">
        <f t="shared" ref="AG197:AG212" si="28">SUM(X197:AF197)+SUM(N197:V197)</f>
        <v>1720.9493491574137</v>
      </c>
      <c r="AH197" s="316">
        <f>RANK(AG197,$AG$197:$AG$212)</f>
        <v>5</v>
      </c>
      <c r="AI197" s="85">
        <f>ревизии!C196</f>
        <v>87</v>
      </c>
      <c r="AJ197" s="87">
        <f>ревизии!D196</f>
        <v>-4492.8344444444447</v>
      </c>
      <c r="AK197" s="285">
        <f>ревизии!F196</f>
        <v>50</v>
      </c>
      <c r="AL197" s="167">
        <f>локалки!E196</f>
        <v>97.923322683706076</v>
      </c>
      <c r="AM197" s="167">
        <f>'подснятия сигареты'!E196</f>
        <v>97.333333333333329</v>
      </c>
      <c r="AN197" s="1">
        <f>IF('предоставление скидок'!C196=0,100,0)</f>
        <v>0</v>
      </c>
      <c r="AO197" s="29">
        <f>IF('предоставление скидок'!D196=0,100,0)</f>
        <v>100</v>
      </c>
      <c r="AP197" s="26">
        <f t="shared" ref="AP197:AP212" si="29">SUM(AK197:AO197)+AI197</f>
        <v>432.2566560170394</v>
      </c>
      <c r="AQ197" s="154">
        <f>RANK(AP197,$AP$197:$AP$212)</f>
        <v>1</v>
      </c>
      <c r="AR197" s="329">
        <f t="shared" ref="AR197:AR212" si="30">AP197+AG197+L197</f>
        <v>2672.482863722661</v>
      </c>
      <c r="AS197" s="312">
        <f>RANK(AR197,$AR$197:$AR$212)</f>
        <v>5</v>
      </c>
    </row>
    <row r="198" spans="1:46">
      <c r="C198" s="37"/>
      <c r="D198" s="2" t="s">
        <v>761</v>
      </c>
      <c r="E198" s="197" t="s">
        <v>760</v>
      </c>
      <c r="F198" s="7">
        <f>'план на месяц'!E197</f>
        <v>92.08732850898275</v>
      </c>
      <c r="G198" s="51">
        <f>приоритет!E197</f>
        <v>131.61276960546567</v>
      </c>
      <c r="H198" s="51">
        <f>допродажи!E197</f>
        <v>75.104555607003789</v>
      </c>
      <c r="I198" s="52">
        <f>'средний чек'!E197</f>
        <v>99.108199699716138</v>
      </c>
      <c r="J198" s="71">
        <f>'ср. кол-во позиций в чеке'!E197</f>
        <v>76.337619047619057</v>
      </c>
      <c r="K198" s="54">
        <f>трафик!E197</f>
        <v>92.28791113116209</v>
      </c>
      <c r="L198" s="59">
        <f t="shared" ref="L198:L212" si="31">SUM(F198:K198)</f>
        <v>566.5383835999495</v>
      </c>
      <c r="M198" s="323">
        <f t="shared" ref="M198:M212" si="32">RANK(L198,$L$197:$L$212)</f>
        <v>6</v>
      </c>
      <c r="N198" s="18">
        <f>'чек-лист'!E197</f>
        <v>97.257142857142853</v>
      </c>
      <c r="O198" s="213">
        <f>ТП!C197</f>
        <v>66.5</v>
      </c>
      <c r="P198" s="71">
        <f>'распорядок дня'!E197</f>
        <v>99.615975422427042</v>
      </c>
      <c r="Q198" s="167">
        <f>'время открытия'!C197</f>
        <v>100</v>
      </c>
      <c r="R198" s="5">
        <f>'время закрытия'!C197</f>
        <v>100</v>
      </c>
      <c r="S198" s="167">
        <f>сан.дни!C197</f>
        <v>100</v>
      </c>
      <c r="T198" s="167">
        <f>фотоотчеты!C197</f>
        <v>98.156682027649779</v>
      </c>
      <c r="U198" s="167">
        <f>инкассация!C197</f>
        <v>100</v>
      </c>
      <c r="V198" s="7">
        <f>'кол-во по штату'!E197</f>
        <v>100</v>
      </c>
      <c r="W198" s="192">
        <f>'кол-во по штату'!G197</f>
        <v>0</v>
      </c>
      <c r="X198" s="167">
        <f>ценники!E197</f>
        <v>95.238095238095241</v>
      </c>
      <c r="Y198" s="167">
        <f>просрок!E197</f>
        <v>95.238095238095241</v>
      </c>
      <c r="Z198" s="167">
        <f>'медицинские книжки'!C197</f>
        <v>100</v>
      </c>
      <c r="AA198" s="77">
        <f>'% выкладки'!C197</f>
        <v>99.59480519480519</v>
      </c>
      <c r="AB198" s="2">
        <f>'товарные и кассовые отчеты'!D197</f>
        <v>100</v>
      </c>
      <c r="AC198" s="167">
        <f>'Z-отчеты'!C197</f>
        <v>99.539170506912441</v>
      </c>
      <c r="AD198" s="71">
        <f>Очередь!F197</f>
        <v>100</v>
      </c>
      <c r="AE198" s="7">
        <f>'Главная касса'!C197</f>
        <v>100</v>
      </c>
      <c r="AF198" s="54">
        <f>'минусовые остатки'!D197</f>
        <v>100</v>
      </c>
      <c r="AG198" s="26">
        <f t="shared" si="28"/>
        <v>1751.1399664851278</v>
      </c>
      <c r="AH198" s="242">
        <f t="shared" ref="AH198:AH212" si="33">RANK(AG198,$AG$197:$AG$212)</f>
        <v>1</v>
      </c>
      <c r="AI198" s="85">
        <f>ревизии!C197</f>
        <v>80.428571428571431</v>
      </c>
      <c r="AJ198" s="87">
        <f>ревизии!D197</f>
        <v>-5335.0485714285705</v>
      </c>
      <c r="AK198" s="285">
        <f>ревизии!F197</f>
        <v>0</v>
      </c>
      <c r="AL198" s="167">
        <f>локалки!E197</f>
        <v>100</v>
      </c>
      <c r="AM198" s="167">
        <f>'подснятия сигареты'!E197</f>
        <v>100</v>
      </c>
      <c r="AN198" s="1">
        <f>IF('предоставление скидок'!C197=0,100,0)</f>
        <v>100</v>
      </c>
      <c r="AO198" s="29">
        <f>IF('предоставление скидок'!D197=0,100,0)</f>
        <v>0</v>
      </c>
      <c r="AP198" s="26">
        <f t="shared" si="29"/>
        <v>380.42857142857144</v>
      </c>
      <c r="AQ198" s="102">
        <f t="shared" ref="AQ198:AQ212" si="34">RANK(AP198,$AP$197:$AP$212)</f>
        <v>5</v>
      </c>
      <c r="AR198" s="99">
        <f t="shared" si="30"/>
        <v>2698.106921513649</v>
      </c>
      <c r="AS198" s="188">
        <f t="shared" ref="AS198:AS212" si="35">RANK(AR198,$AR$197:$AR$212)</f>
        <v>4</v>
      </c>
    </row>
    <row r="199" spans="1:46">
      <c r="C199" s="37"/>
      <c r="D199" s="2" t="s">
        <v>697</v>
      </c>
      <c r="E199" s="197" t="s">
        <v>726</v>
      </c>
      <c r="F199" s="7">
        <f>'план на месяц'!E198</f>
        <v>91.831948707420153</v>
      </c>
      <c r="G199" s="51">
        <f>приоритет!E198</f>
        <v>118.73314106153465</v>
      </c>
      <c r="H199" s="51">
        <f>допродажи!E198</f>
        <v>119.88015003850903</v>
      </c>
      <c r="I199" s="52">
        <f>'средний чек'!E198</f>
        <v>88.036212159489253</v>
      </c>
      <c r="J199" s="71">
        <f>'ср. кол-во позиций в чеке'!E198</f>
        <v>76.096111111111114</v>
      </c>
      <c r="K199" s="54">
        <f>трафик!E198</f>
        <v>99.781968969546526</v>
      </c>
      <c r="L199" s="59">
        <f t="shared" si="31"/>
        <v>594.35953204761074</v>
      </c>
      <c r="M199" s="323">
        <f t="shared" si="32"/>
        <v>4</v>
      </c>
      <c r="N199" s="18">
        <f>'чек-лист'!E198</f>
        <v>95.941666666666663</v>
      </c>
      <c r="O199" s="213">
        <f>ТП!C198</f>
        <v>0</v>
      </c>
      <c r="P199" s="71">
        <f>'распорядок дня'!E198</f>
        <v>96.870199692780346</v>
      </c>
      <c r="Q199" s="167">
        <f>'время открытия'!C198</f>
        <v>100</v>
      </c>
      <c r="R199" s="5">
        <f>'время закрытия'!C198</f>
        <v>100</v>
      </c>
      <c r="S199" s="167">
        <f>сан.дни!C198</f>
        <v>100</v>
      </c>
      <c r="T199" s="167">
        <f>фотоотчеты!C198</f>
        <v>83.640552995391701</v>
      </c>
      <c r="U199" s="167">
        <f>инкассация!C198</f>
        <v>98.924731182795696</v>
      </c>
      <c r="V199" s="7">
        <f>'кол-во по штату'!E198</f>
        <v>97.916666666666657</v>
      </c>
      <c r="W199" s="192">
        <f>'кол-во по штату'!G198</f>
        <v>-8.3333333333333329E-2</v>
      </c>
      <c r="X199" s="167">
        <f>ценники!E198</f>
        <v>100</v>
      </c>
      <c r="Y199" s="167">
        <f>просрок!E198</f>
        <v>100</v>
      </c>
      <c r="Z199" s="167">
        <f>'медицинские книжки'!C198</f>
        <v>100</v>
      </c>
      <c r="AA199" s="77">
        <f>'% выкладки'!C198</f>
        <v>97.878787878787875</v>
      </c>
      <c r="AB199" s="2">
        <f>'товарные и кассовые отчеты'!D198</f>
        <v>90</v>
      </c>
      <c r="AC199" s="167">
        <f>'Z-отчеты'!C198</f>
        <v>98.65591397849461</v>
      </c>
      <c r="AD199" s="71">
        <f>Очередь!F198</f>
        <v>100</v>
      </c>
      <c r="AE199" s="7">
        <f>'Главная касса'!C198</f>
        <v>100</v>
      </c>
      <c r="AF199" s="54">
        <f>'минусовые остатки'!D198</f>
        <v>100</v>
      </c>
      <c r="AG199" s="26">
        <f t="shared" si="28"/>
        <v>1659.8285190615834</v>
      </c>
      <c r="AH199" s="175">
        <f t="shared" si="33"/>
        <v>12</v>
      </c>
      <c r="AI199" s="85">
        <f>ревизии!C198</f>
        <v>95.333333333333329</v>
      </c>
      <c r="AJ199" s="87">
        <f>ревизии!D198</f>
        <v>-427.79916666666668</v>
      </c>
      <c r="AK199" s="285">
        <f>ревизии!F198</f>
        <v>0</v>
      </c>
      <c r="AL199" s="167">
        <f>локалки!E198</f>
        <v>98.089887640449433</v>
      </c>
      <c r="AM199" s="167">
        <f>'подснятия сигареты'!E198</f>
        <v>100</v>
      </c>
      <c r="AN199" s="1">
        <f>IF('предоставление скидок'!C198=0,100,0)</f>
        <v>0</v>
      </c>
      <c r="AO199" s="29">
        <f>IF('предоставление скидок'!D198=0,100,0)</f>
        <v>0</v>
      </c>
      <c r="AP199" s="26">
        <f t="shared" si="29"/>
        <v>293.42322097378275</v>
      </c>
      <c r="AQ199" s="100">
        <f t="shared" si="34"/>
        <v>12</v>
      </c>
      <c r="AR199" s="99">
        <f t="shared" si="30"/>
        <v>2547.6112720829769</v>
      </c>
      <c r="AS199" s="161">
        <f t="shared" si="35"/>
        <v>12</v>
      </c>
    </row>
    <row r="200" spans="1:46">
      <c r="C200" s="37"/>
      <c r="D200" s="2" t="s">
        <v>567</v>
      </c>
      <c r="E200" s="197" t="s">
        <v>760</v>
      </c>
      <c r="F200" s="7">
        <f>'план на месяц'!E199</f>
        <v>101.39355365586265</v>
      </c>
      <c r="G200" s="51">
        <f>приоритет!E199</f>
        <v>126.39497192241581</v>
      </c>
      <c r="H200" s="51">
        <f>допродажи!E199</f>
        <v>77.515940745096955</v>
      </c>
      <c r="I200" s="52">
        <f>'средний чек'!E199</f>
        <v>99.50541111557699</v>
      </c>
      <c r="J200" s="71">
        <f>'ср. кол-во позиций в чеке'!E199</f>
        <v>91.043809523809529</v>
      </c>
      <c r="K200" s="54">
        <f>трафик!E199</f>
        <v>99.767444429109034</v>
      </c>
      <c r="L200" s="59">
        <f t="shared" si="31"/>
        <v>595.6211313918709</v>
      </c>
      <c r="M200" s="323">
        <f t="shared" si="32"/>
        <v>3</v>
      </c>
      <c r="N200" s="18">
        <f>'чек-лист'!E199</f>
        <v>99.171428571428564</v>
      </c>
      <c r="O200" s="213">
        <f>ТП!C199</f>
        <v>0</v>
      </c>
      <c r="P200" s="71">
        <f>'распорядок дня'!E199</f>
        <v>99.285998748364349</v>
      </c>
      <c r="Q200" s="167">
        <f>'время открытия'!C199</f>
        <v>100</v>
      </c>
      <c r="R200" s="5">
        <f>'время закрытия'!C199</f>
        <v>100</v>
      </c>
      <c r="S200" s="167">
        <f>сан.дни!C199</f>
        <v>100</v>
      </c>
      <c r="T200" s="167">
        <f>фотоотчеты!C199</f>
        <v>98.617511520737338</v>
      </c>
      <c r="U200" s="167">
        <f>инкассация!C199</f>
        <v>98.088410991636806</v>
      </c>
      <c r="V200" s="7">
        <f>'кол-во по штату'!E199</f>
        <v>100</v>
      </c>
      <c r="W200" s="192">
        <f>'кол-во по штату'!G199</f>
        <v>0</v>
      </c>
      <c r="X200" s="167">
        <f>ценники!E199</f>
        <v>100</v>
      </c>
      <c r="Y200" s="167">
        <f>просрок!E199</f>
        <v>100</v>
      </c>
      <c r="Z200" s="167">
        <f>'медицинские книжки'!C199</f>
        <v>100</v>
      </c>
      <c r="AA200" s="77">
        <f>'% выкладки'!C199</f>
        <v>100</v>
      </c>
      <c r="AB200" s="2">
        <f>'товарные и кассовые отчеты'!D199</f>
        <v>100</v>
      </c>
      <c r="AC200" s="167">
        <f>'Z-отчеты'!C199</f>
        <v>99.010069977811909</v>
      </c>
      <c r="AD200" s="71">
        <f>Очередь!F199</f>
        <v>100</v>
      </c>
      <c r="AE200" s="7">
        <f>'Главная касса'!C199</f>
        <v>100</v>
      </c>
      <c r="AF200" s="54">
        <f>'минусовые остатки'!D199</f>
        <v>100</v>
      </c>
      <c r="AG200" s="26">
        <f t="shared" si="28"/>
        <v>1694.1734198099789</v>
      </c>
      <c r="AH200" s="175">
        <f t="shared" si="33"/>
        <v>8</v>
      </c>
      <c r="AI200" s="85">
        <f>ревизии!C199</f>
        <v>73.142857142857139</v>
      </c>
      <c r="AJ200" s="87">
        <f>ревизии!D199</f>
        <v>-6874.8199999999988</v>
      </c>
      <c r="AK200" s="285">
        <f>ревизии!F199</f>
        <v>50</v>
      </c>
      <c r="AL200" s="167">
        <f>локалки!E199</f>
        <v>100</v>
      </c>
      <c r="AM200" s="167">
        <f>'подснятия сигареты'!E199</f>
        <v>100</v>
      </c>
      <c r="AN200" s="1">
        <f>IF('предоставление скидок'!C199=0,100,0)</f>
        <v>0</v>
      </c>
      <c r="AO200" s="29">
        <f>IF('предоставление скидок'!D199=0,100,0)</f>
        <v>100</v>
      </c>
      <c r="AP200" s="26">
        <f t="shared" si="29"/>
        <v>423.14285714285711</v>
      </c>
      <c r="AQ200" s="101">
        <f t="shared" si="34"/>
        <v>2</v>
      </c>
      <c r="AR200" s="99">
        <f t="shared" si="30"/>
        <v>2712.9374083447074</v>
      </c>
      <c r="AS200" s="205">
        <f t="shared" si="35"/>
        <v>3</v>
      </c>
    </row>
    <row r="201" spans="1:46">
      <c r="C201" s="37"/>
      <c r="D201" s="2" t="s">
        <v>169</v>
      </c>
      <c r="E201" s="43" t="s">
        <v>813</v>
      </c>
      <c r="F201" s="7">
        <f>'план на месяц'!E200</f>
        <v>98.966741866081222</v>
      </c>
      <c r="G201" s="51">
        <f>приоритет!E200</f>
        <v>108.44836968728542</v>
      </c>
      <c r="H201" s="51">
        <f>допродажи!E200</f>
        <v>91.194024131005051</v>
      </c>
      <c r="I201" s="52">
        <f>'средний чек'!E200</f>
        <v>96.398268973285823</v>
      </c>
      <c r="J201" s="71">
        <f>'ср. кол-во позиций в чеке'!E200</f>
        <v>82.853148148148165</v>
      </c>
      <c r="K201" s="54">
        <f>трафик!E200</f>
        <v>99.976653561510588</v>
      </c>
      <c r="L201" s="59">
        <f t="shared" si="31"/>
        <v>577.8372063673163</v>
      </c>
      <c r="M201" s="323">
        <f t="shared" si="32"/>
        <v>5</v>
      </c>
      <c r="N201" s="18">
        <f>'чек-лист'!E200</f>
        <v>97.25277777777778</v>
      </c>
      <c r="O201" s="213">
        <f>ТП!C200</f>
        <v>67.083333333333329</v>
      </c>
      <c r="P201" s="71">
        <f>'распорядок дня'!E200</f>
        <v>97.16414443116949</v>
      </c>
      <c r="Q201" s="167">
        <f>'время открытия'!C200</f>
        <v>100</v>
      </c>
      <c r="R201" s="5">
        <f>'время закрытия'!C200</f>
        <v>100</v>
      </c>
      <c r="S201" s="167">
        <f>сан.дни!C200</f>
        <v>100</v>
      </c>
      <c r="T201" s="167">
        <f>фотоотчеты!C200</f>
        <v>84.97411389884509</v>
      </c>
      <c r="U201" s="167">
        <f>инкассация!C200</f>
        <v>99.820788530465947</v>
      </c>
      <c r="V201" s="7">
        <f>'кол-во по штату'!E200</f>
        <v>100</v>
      </c>
      <c r="W201" s="192">
        <f>'кол-во по штату'!G200</f>
        <v>0</v>
      </c>
      <c r="X201" s="167">
        <f>ценники!E200</f>
        <v>98.039215686274517</v>
      </c>
      <c r="Y201" s="167">
        <f>просрок!E200</f>
        <v>98.039215686274517</v>
      </c>
      <c r="Z201" s="167">
        <f>'медицинские книжки'!C200</f>
        <v>94.444444444444443</v>
      </c>
      <c r="AA201" s="77">
        <f>'% выкладки'!C200</f>
        <v>90.909090909090921</v>
      </c>
      <c r="AB201" s="2">
        <f>'товарные и кассовые отчеты'!D200</f>
        <v>100</v>
      </c>
      <c r="AC201" s="167">
        <f>'Z-отчеты'!C200</f>
        <v>98.189964157706086</v>
      </c>
      <c r="AD201" s="71">
        <f>Очередь!F200</f>
        <v>100</v>
      </c>
      <c r="AE201" s="7">
        <f>'Главная касса'!C200</f>
        <v>100</v>
      </c>
      <c r="AF201" s="54">
        <f>'минусовые остатки'!D200</f>
        <v>100</v>
      </c>
      <c r="AG201" s="26">
        <f t="shared" si="28"/>
        <v>1725.9170888553822</v>
      </c>
      <c r="AH201" s="205">
        <f t="shared" si="33"/>
        <v>3</v>
      </c>
      <c r="AI201" s="85">
        <f>ревизии!C200</f>
        <v>92.666666666666671</v>
      </c>
      <c r="AJ201" s="87">
        <f>ревизии!D200</f>
        <v>-988.44944444444445</v>
      </c>
      <c r="AK201" s="285">
        <f>ревизии!F200</f>
        <v>0</v>
      </c>
      <c r="AL201" s="167">
        <f>локалки!E200</f>
        <v>93.510118632240051</v>
      </c>
      <c r="AM201" s="167">
        <f>'подснятия сигареты'!E200</f>
        <v>89.820359281437121</v>
      </c>
      <c r="AN201" s="1">
        <f>IF('предоставление скидок'!C200=0,100,0)</f>
        <v>0</v>
      </c>
      <c r="AO201" s="29">
        <f>IF('предоставление скидок'!D200=0,100,0)</f>
        <v>0</v>
      </c>
      <c r="AP201" s="26">
        <f t="shared" si="29"/>
        <v>275.99714458034384</v>
      </c>
      <c r="AQ201" s="101">
        <f t="shared" si="34"/>
        <v>13</v>
      </c>
      <c r="AR201" s="99">
        <f t="shared" si="30"/>
        <v>2579.7514398030426</v>
      </c>
      <c r="AS201" s="188">
        <f t="shared" si="35"/>
        <v>9</v>
      </c>
    </row>
    <row r="202" spans="1:46">
      <c r="C202" s="37"/>
      <c r="D202" s="2" t="s">
        <v>626</v>
      </c>
      <c r="E202" s="43" t="s">
        <v>607</v>
      </c>
      <c r="F202" s="7">
        <f>'план на месяц'!E201</f>
        <v>99.748472591486191</v>
      </c>
      <c r="G202" s="51">
        <f>приоритет!E201</f>
        <v>105.52673609467456</v>
      </c>
      <c r="H202" s="51">
        <f>допродажи!E201</f>
        <v>191.94511192469216</v>
      </c>
      <c r="I202" s="52">
        <f>'средний чек'!E201</f>
        <v>101.75082495444532</v>
      </c>
      <c r="J202" s="71">
        <f>'ср. кол-во позиций в чеке'!E201</f>
        <v>91.860000000000014</v>
      </c>
      <c r="K202" s="54">
        <f>трафик!E201</f>
        <v>93.870872546838783</v>
      </c>
      <c r="L202" s="59">
        <f t="shared" si="31"/>
        <v>684.70201811213701</v>
      </c>
      <c r="M202" s="323">
        <f t="shared" si="32"/>
        <v>2</v>
      </c>
      <c r="N202" s="18">
        <f>'чек-лист'!E201</f>
        <v>97.633333333333326</v>
      </c>
      <c r="O202" s="213">
        <f>ТП!C201</f>
        <v>85.5</v>
      </c>
      <c r="P202" s="71">
        <f>'распорядок дня'!E201</f>
        <v>98.918992884510132</v>
      </c>
      <c r="Q202" s="167">
        <f>'время открытия'!C201</f>
        <v>99.425287356321846</v>
      </c>
      <c r="R202" s="5">
        <f>'время закрытия'!C201</f>
        <v>100</v>
      </c>
      <c r="S202" s="167">
        <f>сан.дни!C201</f>
        <v>100</v>
      </c>
      <c r="T202" s="167">
        <f>фотоотчеты!C201</f>
        <v>94.68390804597702</v>
      </c>
      <c r="U202" s="167">
        <f>инкассация!C201</f>
        <v>100</v>
      </c>
      <c r="V202" s="7">
        <f>'кол-во по штату'!E201</f>
        <v>96</v>
      </c>
      <c r="W202" s="192">
        <f>'кол-во по штату'!G201</f>
        <v>-0.16666666666666666</v>
      </c>
      <c r="X202" s="167">
        <f>ценники!E201</f>
        <v>94.444444444444443</v>
      </c>
      <c r="Y202" s="167">
        <f>просрок!E201</f>
        <v>94.444444444444443</v>
      </c>
      <c r="Z202" s="167">
        <f>'медицинские книжки'!C201</f>
        <v>83.333333333333329</v>
      </c>
      <c r="AA202" s="77">
        <f>'% выкладки'!C201</f>
        <v>100</v>
      </c>
      <c r="AB202" s="2">
        <f>'товарные и кассовые отчеты'!D201</f>
        <v>100</v>
      </c>
      <c r="AC202" s="167">
        <f>'Z-отчеты'!C201</f>
        <v>99.404761904761912</v>
      </c>
      <c r="AD202" s="71">
        <f>Очередь!F201</f>
        <v>50</v>
      </c>
      <c r="AE202" s="7">
        <f>'Главная касса'!C201</f>
        <v>100</v>
      </c>
      <c r="AF202" s="54">
        <f>'минусовые остатки'!D201</f>
        <v>100</v>
      </c>
      <c r="AG202" s="26">
        <f t="shared" si="28"/>
        <v>1693.7885057471265</v>
      </c>
      <c r="AH202" s="242">
        <f t="shared" si="33"/>
        <v>9</v>
      </c>
      <c r="AI202" s="85">
        <f>ревизии!C201</f>
        <v>58</v>
      </c>
      <c r="AJ202" s="87">
        <f>ревизии!D201</f>
        <v>-5580.0449999999992</v>
      </c>
      <c r="AK202" s="285">
        <f>ревизии!F201</f>
        <v>0</v>
      </c>
      <c r="AL202" s="167">
        <f>локалки!E201</f>
        <v>100</v>
      </c>
      <c r="AM202" s="167">
        <f>'подснятия сигареты'!E201</f>
        <v>96.969696969696969</v>
      </c>
      <c r="AN202" s="1">
        <f>IF('предоставление скидок'!C201=0,100,0)</f>
        <v>0</v>
      </c>
      <c r="AO202" s="29">
        <f>IF('предоставление скидок'!D201=0,100,0)</f>
        <v>100</v>
      </c>
      <c r="AP202" s="26">
        <f t="shared" si="29"/>
        <v>354.969696969697</v>
      </c>
      <c r="AQ202" s="101">
        <f t="shared" si="34"/>
        <v>8</v>
      </c>
      <c r="AR202" s="99">
        <f t="shared" si="30"/>
        <v>2733.4602208289607</v>
      </c>
      <c r="AS202" s="242">
        <f t="shared" si="35"/>
        <v>2</v>
      </c>
    </row>
    <row r="203" spans="1:46">
      <c r="C203" s="37"/>
      <c r="D203" s="2" t="s">
        <v>763</v>
      </c>
      <c r="E203" s="43" t="s">
        <v>613</v>
      </c>
      <c r="F203" s="7">
        <f>'план на месяц'!E202</f>
        <v>74.078321224800305</v>
      </c>
      <c r="G203" s="51">
        <f>приоритет!E202</f>
        <v>476.93256637168145</v>
      </c>
      <c r="H203" s="51">
        <f>допродажи!E202</f>
        <v>69.139746927918495</v>
      </c>
      <c r="I203" s="52">
        <f>'средний чек'!E202</f>
        <v>99.729105151717263</v>
      </c>
      <c r="J203" s="71">
        <f>'ср. кол-во позиций в чеке'!E202</f>
        <v>93.355000000000004</v>
      </c>
      <c r="K203" s="54">
        <f>трафик!E202</f>
        <v>73.452040934320067</v>
      </c>
      <c r="L203" s="59">
        <f t="shared" si="31"/>
        <v>886.68678061043761</v>
      </c>
      <c r="M203" s="323">
        <f t="shared" si="32"/>
        <v>1</v>
      </c>
      <c r="N203" s="18">
        <f>'чек-лист'!E202</f>
        <v>93.375</v>
      </c>
      <c r="O203" s="213">
        <f>ТП!C202</f>
        <v>0</v>
      </c>
      <c r="P203" s="71">
        <f>'распорядок дня'!E202</f>
        <v>98.118279569892479</v>
      </c>
      <c r="Q203" s="167">
        <f>'время открытия'!C202</f>
        <v>99.193548387096769</v>
      </c>
      <c r="R203" s="5">
        <f>'время закрытия'!C202</f>
        <v>100</v>
      </c>
      <c r="S203" s="167">
        <f>сан.дни!C202</f>
        <v>100</v>
      </c>
      <c r="T203" s="167">
        <f>фотоотчеты!C202</f>
        <v>91.129032258064512</v>
      </c>
      <c r="U203" s="167">
        <f>инкассация!C202</f>
        <v>100</v>
      </c>
      <c r="V203" s="7">
        <f>'кол-во по штату'!E202</f>
        <v>76.923076923076934</v>
      </c>
      <c r="W203" s="192">
        <f>'кол-во по штату'!G202</f>
        <v>-0.75</v>
      </c>
      <c r="X203" s="167">
        <f>ценники!E202</f>
        <v>100</v>
      </c>
      <c r="Y203" s="167">
        <f>просрок!E202</f>
        <v>100</v>
      </c>
      <c r="Z203" s="167">
        <f>'медицинские книжки'!C202</f>
        <v>100</v>
      </c>
      <c r="AA203" s="77">
        <f>'% выкладки'!C202</f>
        <v>100</v>
      </c>
      <c r="AB203" s="2">
        <f>'товарные и кассовые отчеты'!D202</f>
        <v>100</v>
      </c>
      <c r="AC203" s="167">
        <f>'Z-отчеты'!C202</f>
        <v>98.387096774193552</v>
      </c>
      <c r="AD203" s="71">
        <f>Очередь!F202</f>
        <v>100</v>
      </c>
      <c r="AE203" s="7">
        <f>'Главная касса'!C202</f>
        <v>0</v>
      </c>
      <c r="AF203" s="54">
        <f>'минусовые остатки'!D202</f>
        <v>100</v>
      </c>
      <c r="AG203" s="26">
        <f t="shared" si="28"/>
        <v>1557.1260339123241</v>
      </c>
      <c r="AH203" s="188">
        <f t="shared" si="33"/>
        <v>16</v>
      </c>
      <c r="AI203" s="85">
        <f>ревизии!C202</f>
        <v>50.5</v>
      </c>
      <c r="AJ203" s="87">
        <f>ревизии!D202</f>
        <v>-18952.147499999999</v>
      </c>
      <c r="AK203" s="285">
        <f>ревизии!F202</f>
        <v>0</v>
      </c>
      <c r="AL203" s="167">
        <f>локалки!E202</f>
        <v>95.32163742690058</v>
      </c>
      <c r="AM203" s="167">
        <f>'подснятия сигареты'!E202</f>
        <v>84.090909090909093</v>
      </c>
      <c r="AN203" s="1">
        <f>IF('предоставление скидок'!C202=0,100,0)</f>
        <v>0</v>
      </c>
      <c r="AO203" s="29">
        <f>IF('предоставление скидок'!D202=0,100,0)</f>
        <v>100</v>
      </c>
      <c r="AP203" s="26">
        <f t="shared" si="29"/>
        <v>329.91254651780969</v>
      </c>
      <c r="AQ203" s="101">
        <f t="shared" si="34"/>
        <v>9</v>
      </c>
      <c r="AR203" s="99">
        <f t="shared" si="30"/>
        <v>2773.7253610405714</v>
      </c>
      <c r="AS203" s="175">
        <f t="shared" si="35"/>
        <v>1</v>
      </c>
    </row>
    <row r="204" spans="1:46">
      <c r="C204" s="37"/>
      <c r="D204" s="2" t="s">
        <v>698</v>
      </c>
      <c r="E204" s="43" t="s">
        <v>673</v>
      </c>
      <c r="F204" s="7">
        <f>'план на месяц'!E203</f>
        <v>97.194644933782598</v>
      </c>
      <c r="G204" s="51">
        <f>приоритет!E203</f>
        <v>78.733417798586814</v>
      </c>
      <c r="H204" s="51">
        <f>допродажи!E203</f>
        <v>63.924005212632075</v>
      </c>
      <c r="I204" s="52">
        <f>'средний чек'!E203</f>
        <v>97.852598134932379</v>
      </c>
      <c r="J204" s="71">
        <f>'ср. кол-во позиций в чеке'!E203</f>
        <v>80.18520833333335</v>
      </c>
      <c r="K204" s="54">
        <f>трафик!E203</f>
        <v>97.802024395219732</v>
      </c>
      <c r="L204" s="59">
        <f t="shared" si="31"/>
        <v>515.69189880848694</v>
      </c>
      <c r="M204" s="311">
        <f t="shared" si="32"/>
        <v>15</v>
      </c>
      <c r="N204" s="18">
        <f>'чек-лист'!E203</f>
        <v>95.268749999999997</v>
      </c>
      <c r="O204" s="213">
        <f>ТП!C203</f>
        <v>60.270833333333329</v>
      </c>
      <c r="P204" s="71">
        <f>'распорядок дня'!E203</f>
        <v>98.967667264038241</v>
      </c>
      <c r="Q204" s="167">
        <f>'время открытия'!C203</f>
        <v>100</v>
      </c>
      <c r="R204" s="5">
        <f>'время закрытия'!C203</f>
        <v>100</v>
      </c>
      <c r="S204" s="167">
        <f>сан.дни!C203</f>
        <v>100</v>
      </c>
      <c r="T204" s="167">
        <f>фотоотчеты!C203</f>
        <v>94.758064516129025</v>
      </c>
      <c r="U204" s="167">
        <f>инкассация!C203</f>
        <v>99.798387096774192</v>
      </c>
      <c r="V204" s="7">
        <f>'кол-во по штату'!E203</f>
        <v>86.58536585365853</v>
      </c>
      <c r="W204" s="192">
        <f>'кол-во по штату'!G203</f>
        <v>-0.6875</v>
      </c>
      <c r="X204" s="167">
        <f>ценники!E203</f>
        <v>89.130434782608688</v>
      </c>
      <c r="Y204" s="167">
        <f>просрок!E203</f>
        <v>89.130434782608688</v>
      </c>
      <c r="Z204" s="167">
        <f>'медицинские книжки'!C203</f>
        <v>100</v>
      </c>
      <c r="AA204" s="77">
        <f>'% выкладки'!C203</f>
        <v>99.827272727272728</v>
      </c>
      <c r="AB204" s="2">
        <f>'товарные и кассовые отчеты'!D203</f>
        <v>100</v>
      </c>
      <c r="AC204" s="167">
        <f>'Z-отчеты'!C203</f>
        <v>99.249551971326156</v>
      </c>
      <c r="AD204" s="71">
        <f>Очередь!F203</f>
        <v>100</v>
      </c>
      <c r="AE204" s="7">
        <f>'Главная касса'!C203</f>
        <v>100</v>
      </c>
      <c r="AF204" s="54">
        <f>'минусовые остатки'!D203</f>
        <v>100</v>
      </c>
      <c r="AG204" s="26">
        <f t="shared" si="28"/>
        <v>1712.9867623277496</v>
      </c>
      <c r="AH204" s="205">
        <f t="shared" si="33"/>
        <v>6</v>
      </c>
      <c r="AI204" s="85">
        <f>ревизии!C203</f>
        <v>72.625</v>
      </c>
      <c r="AJ204" s="87">
        <f>ревизии!D203</f>
        <v>-15439.6175</v>
      </c>
      <c r="AK204" s="285">
        <f>ревизии!F203</f>
        <v>0</v>
      </c>
      <c r="AL204" s="167">
        <f>локалки!E203</f>
        <v>100</v>
      </c>
      <c r="AM204" s="167">
        <f>'подснятия сигареты'!E203</f>
        <v>100</v>
      </c>
      <c r="AN204" s="1">
        <f>IF('предоставление скидок'!C203=0,100,0)</f>
        <v>0</v>
      </c>
      <c r="AO204" s="29">
        <f>IF('предоставление скидок'!D203=0,100,0)</f>
        <v>100</v>
      </c>
      <c r="AP204" s="26">
        <f t="shared" si="29"/>
        <v>372.625</v>
      </c>
      <c r="AQ204" s="101">
        <f t="shared" si="34"/>
        <v>6</v>
      </c>
      <c r="AR204" s="99">
        <f t="shared" si="30"/>
        <v>2601.3036611362368</v>
      </c>
      <c r="AS204" s="142">
        <f t="shared" si="35"/>
        <v>7</v>
      </c>
    </row>
    <row r="205" spans="1:46">
      <c r="C205" s="37"/>
      <c r="D205" s="2" t="s">
        <v>696</v>
      </c>
      <c r="E205" s="43" t="s">
        <v>726</v>
      </c>
      <c r="F205" s="7">
        <f>'план на месяц'!E204</f>
        <v>94.971914802419406</v>
      </c>
      <c r="G205" s="51">
        <f>приоритет!E204</f>
        <v>104.44722888616892</v>
      </c>
      <c r="H205" s="51">
        <f>допродажи!E204</f>
        <v>58.660375478215329</v>
      </c>
      <c r="I205" s="52">
        <f>'средний чек'!E204</f>
        <v>94.534417200758099</v>
      </c>
      <c r="J205" s="71">
        <f>'ср. кол-во позиций в чеке'!E204</f>
        <v>71.226388888888891</v>
      </c>
      <c r="K205" s="54">
        <f>трафик!E204</f>
        <v>99.10868370215789</v>
      </c>
      <c r="L205" s="59">
        <f t="shared" si="31"/>
        <v>522.9490089586086</v>
      </c>
      <c r="M205" s="311">
        <f t="shared" si="32"/>
        <v>11</v>
      </c>
      <c r="N205" s="18">
        <f>'чек-лист'!E204</f>
        <v>93.674999999999997</v>
      </c>
      <c r="O205" s="213">
        <f>ТП!C204</f>
        <v>45.777777777777771</v>
      </c>
      <c r="P205" s="71">
        <f>'распорядок дня'!E204</f>
        <v>99.120936843406255</v>
      </c>
      <c r="Q205" s="167">
        <f>'время открытия'!C204</f>
        <v>99.731182795698928</v>
      </c>
      <c r="R205" s="5">
        <f>'время закрытия'!C204</f>
        <v>100</v>
      </c>
      <c r="S205" s="167">
        <f>сан.дни!C204</f>
        <v>100</v>
      </c>
      <c r="T205" s="167">
        <f>фотоотчеты!C204</f>
        <v>97.432332220986268</v>
      </c>
      <c r="U205" s="167">
        <f>инкассация!C204</f>
        <v>98.36855765665554</v>
      </c>
      <c r="V205" s="7">
        <f>'кол-во по штату'!E204</f>
        <v>91.666666666666657</v>
      </c>
      <c r="W205" s="192">
        <f>'кол-во по штату'!G204</f>
        <v>-0.41666666666666669</v>
      </c>
      <c r="X205" s="167">
        <f>ценники!E204</f>
        <v>83.333333333333329</v>
      </c>
      <c r="Y205" s="167">
        <f>просрок!E204</f>
        <v>83.333333333333329</v>
      </c>
      <c r="Z205" s="167">
        <f>'медицинские книжки'!C204</f>
        <v>83.333333333333329</v>
      </c>
      <c r="AA205" s="77">
        <f>'% выкладки'!C204</f>
        <v>99.848484848484858</v>
      </c>
      <c r="AB205" s="2">
        <f>'товарные и кассовые отчеты'!D204</f>
        <v>100</v>
      </c>
      <c r="AC205" s="167">
        <f>'Z-отчеты'!C204</f>
        <v>99.193548387096769</v>
      </c>
      <c r="AD205" s="71">
        <f>Очередь!F204</f>
        <v>100</v>
      </c>
      <c r="AE205" s="7">
        <f>'Главная касса'!C204</f>
        <v>100</v>
      </c>
      <c r="AF205" s="54">
        <f>'минусовые остатки'!D204</f>
        <v>100</v>
      </c>
      <c r="AG205" s="26">
        <f t="shared" si="28"/>
        <v>1674.8144871967729</v>
      </c>
      <c r="AH205" s="242">
        <f t="shared" si="33"/>
        <v>11</v>
      </c>
      <c r="AI205" s="85">
        <f>ревизии!C204</f>
        <v>50</v>
      </c>
      <c r="AJ205" s="87">
        <f>ревизии!D204</f>
        <v>-40720.049166666657</v>
      </c>
      <c r="AK205" s="285">
        <f>ревизии!F204</f>
        <v>0</v>
      </c>
      <c r="AL205" s="167">
        <f>локалки!E204</f>
        <v>100</v>
      </c>
      <c r="AM205" s="167">
        <f>'подснятия сигареты'!E204</f>
        <v>100</v>
      </c>
      <c r="AN205" s="1">
        <f>IF('предоставление скидок'!C204=0,100,0)</f>
        <v>0</v>
      </c>
      <c r="AO205" s="29">
        <f>IF('предоставление скидок'!D204=0,100,0)</f>
        <v>0</v>
      </c>
      <c r="AP205" s="26">
        <f t="shared" si="29"/>
        <v>250</v>
      </c>
      <c r="AQ205" s="101">
        <f t="shared" si="34"/>
        <v>16</v>
      </c>
      <c r="AR205" s="99">
        <f t="shared" si="30"/>
        <v>2447.7634961553813</v>
      </c>
      <c r="AS205" s="188">
        <f t="shared" si="35"/>
        <v>15</v>
      </c>
    </row>
    <row r="206" spans="1:46">
      <c r="C206" s="37"/>
      <c r="D206" s="2" t="s">
        <v>629</v>
      </c>
      <c r="E206" s="43" t="s">
        <v>508</v>
      </c>
      <c r="F206" s="7">
        <f>'план на месяц'!E205</f>
        <v>98.405249880775386</v>
      </c>
      <c r="G206" s="51">
        <f>приоритет!E205</f>
        <v>90.939951660474009</v>
      </c>
      <c r="H206" s="51">
        <f>допродажи!E205</f>
        <v>61.39852632514026</v>
      </c>
      <c r="I206" s="52">
        <f>'средний чек'!E205</f>
        <v>93.560399860863342</v>
      </c>
      <c r="J206" s="71">
        <f>'ср. кол-во позиций в чеке'!E205</f>
        <v>72.367999999999995</v>
      </c>
      <c r="K206" s="54">
        <f>трафик!E205</f>
        <v>101.1735241225748</v>
      </c>
      <c r="L206" s="59">
        <f t="shared" si="31"/>
        <v>517.84565184982785</v>
      </c>
      <c r="M206" s="311">
        <f t="shared" si="32"/>
        <v>13</v>
      </c>
      <c r="N206" s="18">
        <f>'чек-лист'!E205</f>
        <v>88.186666666666667</v>
      </c>
      <c r="O206" s="213">
        <f>ТП!C205</f>
        <v>54.488888888888887</v>
      </c>
      <c r="P206" s="71">
        <f>'распорядок дня'!E205</f>
        <v>97.993165245334325</v>
      </c>
      <c r="Q206" s="167">
        <f>'время открытия'!C205</f>
        <v>99.784946236559136</v>
      </c>
      <c r="R206" s="5">
        <f>'время закрытия'!C205</f>
        <v>100</v>
      </c>
      <c r="S206" s="167">
        <f>сан.дни!C205</f>
        <v>100</v>
      </c>
      <c r="T206" s="167">
        <f>фотоотчеты!C205</f>
        <v>90.198516870596947</v>
      </c>
      <c r="U206" s="167">
        <f>инкассация!C205</f>
        <v>98.880237300704479</v>
      </c>
      <c r="V206" s="7">
        <f>'кол-во по штату'!E205</f>
        <v>72.602739726027394</v>
      </c>
      <c r="W206" s="192">
        <f>'кол-во по штату'!G205</f>
        <v>-1.3333333333333333</v>
      </c>
      <c r="X206" s="167">
        <f>ценники!E205</f>
        <v>90.243902439024396</v>
      </c>
      <c r="Y206" s="167">
        <f>просрок!E205</f>
        <v>90.243902439024396</v>
      </c>
      <c r="Z206" s="167">
        <f>'медицинские книжки'!C205</f>
        <v>86.666666666666671</v>
      </c>
      <c r="AA206" s="77">
        <f>'% выкладки'!C205</f>
        <v>93.333333333333329</v>
      </c>
      <c r="AB206" s="2">
        <f>'товарные и кассовые отчеты'!D205</f>
        <v>90</v>
      </c>
      <c r="AC206" s="167">
        <f>'Z-отчеты'!C205</f>
        <v>99.095291064145343</v>
      </c>
      <c r="AD206" s="71">
        <f>Очередь!F205</f>
        <v>100</v>
      </c>
      <c r="AE206" s="7">
        <f>'Главная касса'!C205</f>
        <v>100</v>
      </c>
      <c r="AF206" s="54">
        <f>'минусовые остатки'!D205</f>
        <v>100</v>
      </c>
      <c r="AG206" s="26">
        <f t="shared" si="28"/>
        <v>1651.718256876972</v>
      </c>
      <c r="AH206" s="205">
        <f t="shared" si="33"/>
        <v>14</v>
      </c>
      <c r="AI206" s="85">
        <f>ревизии!C205</f>
        <v>60.06666666666667</v>
      </c>
      <c r="AJ206" s="87">
        <f>ревизии!D205</f>
        <v>-16389.69266666667</v>
      </c>
      <c r="AK206" s="285">
        <f>ревизии!F205</f>
        <v>50</v>
      </c>
      <c r="AL206" s="167">
        <f>локалки!E205</f>
        <v>98.54280510018215</v>
      </c>
      <c r="AM206" s="167">
        <f>'подснятия сигареты'!E205</f>
        <v>93.6</v>
      </c>
      <c r="AN206" s="1">
        <f>IF('предоставление скидок'!C205=0,100,0)</f>
        <v>0</v>
      </c>
      <c r="AO206" s="29">
        <f>IF('предоставление скидок'!D205=0,100,0)</f>
        <v>100</v>
      </c>
      <c r="AP206" s="26">
        <f t="shared" si="29"/>
        <v>402.20947176684882</v>
      </c>
      <c r="AQ206" s="101">
        <f t="shared" si="34"/>
        <v>3</v>
      </c>
      <c r="AR206" s="99">
        <f t="shared" si="30"/>
        <v>2571.7733804936488</v>
      </c>
      <c r="AS206" s="188">
        <f t="shared" si="35"/>
        <v>10</v>
      </c>
    </row>
    <row r="207" spans="1:46">
      <c r="C207" s="37"/>
      <c r="D207" s="2" t="s">
        <v>168</v>
      </c>
      <c r="E207" s="43" t="s">
        <v>673</v>
      </c>
      <c r="F207" s="7">
        <f>'план на месяц'!E206</f>
        <v>94.707360834176768</v>
      </c>
      <c r="G207" s="51">
        <f>приоритет!E206</f>
        <v>80.92091257318053</v>
      </c>
      <c r="H207" s="51">
        <f>допродажи!E206</f>
        <v>57.40797011207971</v>
      </c>
      <c r="I207" s="52">
        <f>'средний чек'!E206</f>
        <v>96.57166323492828</v>
      </c>
      <c r="J207" s="71">
        <f>'ср. кол-во позиций в чеке'!E206</f>
        <v>77.377499999999998</v>
      </c>
      <c r="K207" s="54">
        <f>трафик!E206</f>
        <v>94.902843243750738</v>
      </c>
      <c r="L207" s="59">
        <f t="shared" si="31"/>
        <v>501.88824999811607</v>
      </c>
      <c r="M207" s="311">
        <f t="shared" si="32"/>
        <v>16</v>
      </c>
      <c r="N207" s="18">
        <f>'чек-лист'!E206</f>
        <v>95.166666666666671</v>
      </c>
      <c r="O207" s="213">
        <f>ТП!C206</f>
        <v>56.655555555555551</v>
      </c>
      <c r="P207" s="71">
        <f>'распорядок дня'!E206</f>
        <v>99.276996486395802</v>
      </c>
      <c r="Q207" s="167">
        <f>'время открытия'!C206</f>
        <v>100</v>
      </c>
      <c r="R207" s="5">
        <f>'время закрытия'!C206</f>
        <v>100</v>
      </c>
      <c r="S207" s="167">
        <f>сан.дни!C206</f>
        <v>100</v>
      </c>
      <c r="T207" s="167">
        <f>фотоотчеты!C206</f>
        <v>98.492703533026102</v>
      </c>
      <c r="U207" s="167">
        <f>инкассация!C206</f>
        <v>98.67369166799088</v>
      </c>
      <c r="V207" s="7">
        <f>'кол-во по штату'!E206</f>
        <v>90.909090909090907</v>
      </c>
      <c r="W207" s="192">
        <f>'кол-во по штату'!G206</f>
        <v>-0.4375</v>
      </c>
      <c r="X207" s="167">
        <f>ценники!E206</f>
        <v>95.652173913043484</v>
      </c>
      <c r="Y207" s="167">
        <f>просрок!E206</f>
        <v>95.652173913043484</v>
      </c>
      <c r="Z207" s="167">
        <f>'медицинские книжки'!C206</f>
        <v>75</v>
      </c>
      <c r="AA207" s="77">
        <f>'% выкладки'!C206</f>
        <v>99.468181818181819</v>
      </c>
      <c r="AB207" s="2">
        <f>'товарные и кассовые отчеты'!D206</f>
        <v>100</v>
      </c>
      <c r="AC207" s="167">
        <f>'Z-отчеты'!C206</f>
        <v>98.495583717357917</v>
      </c>
      <c r="AD207" s="71">
        <f>Очередь!F206</f>
        <v>100</v>
      </c>
      <c r="AE207" s="7">
        <f>'Главная касса'!C206</f>
        <v>100</v>
      </c>
      <c r="AF207" s="54">
        <f>'минусовые остатки'!D206</f>
        <v>50</v>
      </c>
      <c r="AG207" s="26">
        <f t="shared" si="28"/>
        <v>1653.4428181803528</v>
      </c>
      <c r="AH207" s="242">
        <f t="shared" si="33"/>
        <v>13</v>
      </c>
      <c r="AI207" s="85">
        <f>ревизии!C206</f>
        <v>61.625</v>
      </c>
      <c r="AJ207" s="87">
        <f>ревизии!D206</f>
        <v>-11108.201249999998</v>
      </c>
      <c r="AK207" s="285">
        <f>ревизии!F206</f>
        <v>0</v>
      </c>
      <c r="AL207" s="167">
        <f>локалки!E206</f>
        <v>96.025952960259531</v>
      </c>
      <c r="AM207" s="167">
        <f>'подснятия сигареты'!E206</f>
        <v>97.972972972972968</v>
      </c>
      <c r="AN207" s="1">
        <f>IF('предоставление скидок'!C206=0,100,0)</f>
        <v>0</v>
      </c>
      <c r="AO207" s="29">
        <f>IF('предоставление скидок'!D206=0,100,0)</f>
        <v>0</v>
      </c>
      <c r="AP207" s="26">
        <f t="shared" si="29"/>
        <v>255.6239259332325</v>
      </c>
      <c r="AQ207" s="101">
        <f t="shared" si="34"/>
        <v>15</v>
      </c>
      <c r="AR207" s="99">
        <f t="shared" si="30"/>
        <v>2410.9549941117011</v>
      </c>
      <c r="AS207" s="161">
        <f t="shared" si="35"/>
        <v>16</v>
      </c>
    </row>
    <row r="208" spans="1:46">
      <c r="C208" s="37"/>
      <c r="D208" s="2" t="s">
        <v>699</v>
      </c>
      <c r="E208" s="43" t="s">
        <v>726</v>
      </c>
      <c r="F208" s="7">
        <f>'план на месяц'!E207</f>
        <v>92.868630955860866</v>
      </c>
      <c r="G208" s="51">
        <f>приоритет!E207</f>
        <v>100.81297100019728</v>
      </c>
      <c r="H208" s="51">
        <f>допродажи!E207</f>
        <v>71.81865244184921</v>
      </c>
      <c r="I208" s="52">
        <f>'средний чек'!E207</f>
        <v>95.916094246128623</v>
      </c>
      <c r="J208" s="71">
        <f>'ср. кол-во позиций в чеке'!E207</f>
        <v>77.054722222222239</v>
      </c>
      <c r="K208" s="54">
        <f>трафик!E207</f>
        <v>95.937009700311123</v>
      </c>
      <c r="L208" s="59">
        <f t="shared" si="31"/>
        <v>534.40808056656942</v>
      </c>
      <c r="M208" s="311">
        <f t="shared" si="32"/>
        <v>8</v>
      </c>
      <c r="N208" s="18">
        <f>'чек-лист'!E207</f>
        <v>96.575000000000017</v>
      </c>
      <c r="O208" s="213">
        <f>ТП!C207</f>
        <v>50.472222222222221</v>
      </c>
      <c r="P208" s="71">
        <f>'распорядок дня'!E207</f>
        <v>99.283154121863816</v>
      </c>
      <c r="Q208" s="167">
        <f>'время открытия'!C207</f>
        <v>99.462365591397841</v>
      </c>
      <c r="R208" s="5">
        <f>'время закрытия'!C207</f>
        <v>100</v>
      </c>
      <c r="S208" s="167">
        <f>сан.дни!C207</f>
        <v>100</v>
      </c>
      <c r="T208" s="167">
        <f>фотоотчеты!C207</f>
        <v>98.118279569892479</v>
      </c>
      <c r="U208" s="167">
        <f>инкассация!C207</f>
        <v>98.924731182795696</v>
      </c>
      <c r="V208" s="7">
        <f>'кол-во по штату'!E207</f>
        <v>94.73684210526315</v>
      </c>
      <c r="W208" s="192">
        <f>'кол-во по штату'!G207</f>
        <v>-0.25</v>
      </c>
      <c r="X208" s="167">
        <f>ценники!E207</f>
        <v>94.444444444444443</v>
      </c>
      <c r="Y208" s="167">
        <f>просрок!E207</f>
        <v>94.444444444444443</v>
      </c>
      <c r="Z208" s="167">
        <f>'медицинские книжки'!C207</f>
        <v>100</v>
      </c>
      <c r="AA208" s="77">
        <f>'% выкладки'!C207</f>
        <v>100</v>
      </c>
      <c r="AB208" s="2">
        <f>'товарные и кассовые отчеты'!D207</f>
        <v>100</v>
      </c>
      <c r="AC208" s="167">
        <f>'Z-отчеты'!C207</f>
        <v>99.193548387096769</v>
      </c>
      <c r="AD208" s="71">
        <f>Очередь!F207</f>
        <v>100</v>
      </c>
      <c r="AE208" s="7">
        <f>'Главная касса'!C207</f>
        <v>100</v>
      </c>
      <c r="AF208" s="54">
        <f>'минусовые остатки'!D207</f>
        <v>100</v>
      </c>
      <c r="AG208" s="26">
        <f t="shared" si="28"/>
        <v>1725.6550320694209</v>
      </c>
      <c r="AH208" s="175">
        <f t="shared" si="33"/>
        <v>4</v>
      </c>
      <c r="AI208" s="85">
        <f>ревизии!C207</f>
        <v>44.916666666666664</v>
      </c>
      <c r="AJ208" s="87">
        <f>ревизии!D207</f>
        <v>-20735.540833333336</v>
      </c>
      <c r="AK208" s="285">
        <f>ревизии!F207</f>
        <v>50</v>
      </c>
      <c r="AL208" s="167">
        <f>локалки!E207</f>
        <v>100</v>
      </c>
      <c r="AM208" s="167">
        <f>'подснятия сигареты'!E207</f>
        <v>100</v>
      </c>
      <c r="AN208" s="1">
        <f>IF('предоставление скидок'!C207=0,100,0)</f>
        <v>0</v>
      </c>
      <c r="AO208" s="29">
        <f>IF('предоставление скидок'!D207=0,100,0)</f>
        <v>0</v>
      </c>
      <c r="AP208" s="26">
        <f t="shared" si="29"/>
        <v>294.91666666666669</v>
      </c>
      <c r="AQ208" s="101">
        <f t="shared" si="34"/>
        <v>10</v>
      </c>
      <c r="AR208" s="99">
        <f t="shared" si="30"/>
        <v>2554.9797793026573</v>
      </c>
      <c r="AS208" s="188">
        <f t="shared" si="35"/>
        <v>11</v>
      </c>
    </row>
    <row r="209" spans="3:45">
      <c r="C209" s="37"/>
      <c r="D209" s="272" t="s">
        <v>700</v>
      </c>
      <c r="E209" s="273" t="s">
        <v>779</v>
      </c>
      <c r="F209" s="7">
        <f>'план на месяц'!E208</f>
        <v>102.52855963863401</v>
      </c>
      <c r="G209" s="51">
        <f>приоритет!E208</f>
        <v>88.55311516376733</v>
      </c>
      <c r="H209" s="51">
        <f>допродажи!E208</f>
        <v>62.556252571113859</v>
      </c>
      <c r="I209" s="52">
        <f>'средний чек'!E208</f>
        <v>97.285213365972794</v>
      </c>
      <c r="J209" s="71">
        <f>'ср. кол-во позиций в чеке'!E208</f>
        <v>79.776666666666657</v>
      </c>
      <c r="K209" s="54">
        <f>трафик!E208</f>
        <v>106.02895941178159</v>
      </c>
      <c r="L209" s="59">
        <f t="shared" si="31"/>
        <v>536.72876681793616</v>
      </c>
      <c r="M209" s="311">
        <f t="shared" si="32"/>
        <v>7</v>
      </c>
      <c r="N209" s="18">
        <f>'чек-лист'!E208</f>
        <v>96.55</v>
      </c>
      <c r="O209" s="213">
        <f>ТП!C208</f>
        <v>47.833333333333343</v>
      </c>
      <c r="P209" s="71">
        <f>'распорядок дня'!E208</f>
        <v>97.838975997869468</v>
      </c>
      <c r="Q209" s="167">
        <f>'время открытия'!C208</f>
        <v>99.62049335863378</v>
      </c>
      <c r="R209" s="5">
        <f>'время закрытия'!C208</f>
        <v>100</v>
      </c>
      <c r="S209" s="167">
        <f>сан.дни!C208</f>
        <v>100</v>
      </c>
      <c r="T209" s="167">
        <f>фотоотчеты!C208</f>
        <v>89.456040480708396</v>
      </c>
      <c r="U209" s="167">
        <f>инкассация!C208</f>
        <v>98.735310762675184</v>
      </c>
      <c r="V209" s="7">
        <f>'кол-во по штату'!E208</f>
        <v>95.348837209302332</v>
      </c>
      <c r="W209" s="192">
        <f>'кол-во по штату'!G208</f>
        <v>-0.23529411764705882</v>
      </c>
      <c r="X209" s="167">
        <f>ценники!E208</f>
        <v>95.833333333333329</v>
      </c>
      <c r="Y209" s="167">
        <f>просрок!E208</f>
        <v>95.833333333333329</v>
      </c>
      <c r="Z209" s="167">
        <f>'медицинские книжки'!C208</f>
        <v>88.235294117647058</v>
      </c>
      <c r="AA209" s="77">
        <f>'% выкладки'!C208</f>
        <v>100</v>
      </c>
      <c r="AB209" s="2">
        <f>'товарные и кассовые отчеты'!D208</f>
        <v>100</v>
      </c>
      <c r="AC209" s="167">
        <f>'Z-отчеты'!C208</f>
        <v>99.222011385199238</v>
      </c>
      <c r="AD209" s="71">
        <f>Очередь!F208</f>
        <v>100</v>
      </c>
      <c r="AE209" s="7">
        <f>'Главная касса'!C208</f>
        <v>100</v>
      </c>
      <c r="AF209" s="54">
        <f>'минусовые остатки'!D208</f>
        <v>100</v>
      </c>
      <c r="AG209" s="26">
        <f t="shared" si="28"/>
        <v>1704.5069633120356</v>
      </c>
      <c r="AH209" s="175">
        <f t="shared" si="33"/>
        <v>7</v>
      </c>
      <c r="AI209" s="85">
        <f>ревизии!C208</f>
        <v>71.411764705882348</v>
      </c>
      <c r="AJ209" s="87">
        <f>ревизии!D208</f>
        <v>-33937.937058823525</v>
      </c>
      <c r="AK209" s="285">
        <f>ревизии!F208</f>
        <v>0</v>
      </c>
      <c r="AL209" s="167">
        <f>локалки!E208</f>
        <v>95.536357091432691</v>
      </c>
      <c r="AM209" s="167">
        <f>'подснятия сигареты'!E208</f>
        <v>92.215568862275447</v>
      </c>
      <c r="AN209" s="1">
        <f>IF('предоставление скидок'!C208=0,100,0)</f>
        <v>0</v>
      </c>
      <c r="AO209" s="29">
        <f>IF('предоставление скидок'!D208=0,100,0)</f>
        <v>100</v>
      </c>
      <c r="AP209" s="26">
        <f t="shared" si="29"/>
        <v>359.16369065959043</v>
      </c>
      <c r="AQ209" s="101">
        <f t="shared" si="34"/>
        <v>7</v>
      </c>
      <c r="AR209" s="99">
        <f t="shared" si="30"/>
        <v>2600.3994207895621</v>
      </c>
      <c r="AS209" s="161">
        <f t="shared" si="35"/>
        <v>8</v>
      </c>
    </row>
    <row r="210" spans="3:45">
      <c r="C210" s="37"/>
      <c r="D210" s="118" t="s">
        <v>509</v>
      </c>
      <c r="E210" s="44" t="s">
        <v>779</v>
      </c>
      <c r="F210" s="7">
        <f>'план на месяц'!E209</f>
        <v>98.028768689795825</v>
      </c>
      <c r="G210" s="51">
        <f>приоритет!E209</f>
        <v>98.407919739210158</v>
      </c>
      <c r="H210" s="51">
        <f>допродажи!E209</f>
        <v>67.297982708643616</v>
      </c>
      <c r="I210" s="52">
        <f>'средний чек'!E209</f>
        <v>94.566859572839107</v>
      </c>
      <c r="J210" s="71">
        <f>'ср. кол-во позиций в чеке'!E209</f>
        <v>71.675882352941173</v>
      </c>
      <c r="K210" s="54">
        <f>трафик!E209</f>
        <v>101.08388687755559</v>
      </c>
      <c r="L210" s="59">
        <f t="shared" si="31"/>
        <v>531.06129994098546</v>
      </c>
      <c r="M210" s="311">
        <f t="shared" si="32"/>
        <v>9</v>
      </c>
      <c r="N210" s="18">
        <f>'чек-лист'!E209</f>
        <v>94.35588235294118</v>
      </c>
      <c r="O210" s="213">
        <f>ТП!C209</f>
        <v>64.927083333333329</v>
      </c>
      <c r="P210" s="71">
        <f>'распорядок дня'!E209</f>
        <v>98.475430216580506</v>
      </c>
      <c r="Q210" s="167">
        <f>'время открытия'!C209</f>
        <v>99.62049335863378</v>
      </c>
      <c r="R210" s="5">
        <f>'время закрытия'!C209</f>
        <v>100</v>
      </c>
      <c r="S210" s="167">
        <f>сан.дни!C209</f>
        <v>100</v>
      </c>
      <c r="T210" s="167">
        <f>фотоотчеты!C209</f>
        <v>92.763200942223378</v>
      </c>
      <c r="U210" s="167">
        <f>инкассация!C209</f>
        <v>98.861480075901326</v>
      </c>
      <c r="V210" s="7">
        <f>'кол-во по штату'!E209</f>
        <v>92.941176470588232</v>
      </c>
      <c r="W210" s="192">
        <f>'кол-во по штату'!G209</f>
        <v>-0.35294117647058826</v>
      </c>
      <c r="X210" s="167">
        <f>ценники!E209</f>
        <v>97.959183673469383</v>
      </c>
      <c r="Y210" s="167">
        <f>просрок!E209</f>
        <v>97.959183673469383</v>
      </c>
      <c r="Z210" s="167">
        <f>'медицинские книжки'!C209</f>
        <v>100</v>
      </c>
      <c r="AA210" s="77">
        <f>'% выкладки'!C209</f>
        <v>99.905882352941177</v>
      </c>
      <c r="AB210" s="2">
        <f>'товарные и кассовые отчеты'!D209</f>
        <v>100</v>
      </c>
      <c r="AC210" s="167">
        <f>'Z-отчеты'!C209</f>
        <v>99.607406922724593</v>
      </c>
      <c r="AD210" s="71">
        <f>Очередь!F209</f>
        <v>100</v>
      </c>
      <c r="AE210" s="7">
        <f>'Главная касса'!C209</f>
        <v>100</v>
      </c>
      <c r="AF210" s="54">
        <f>'минусовые остатки'!D209</f>
        <v>100</v>
      </c>
      <c r="AG210" s="26">
        <f t="shared" si="28"/>
        <v>1737.3764033728064</v>
      </c>
      <c r="AH210" s="205">
        <f t="shared" si="33"/>
        <v>2</v>
      </c>
      <c r="AI210" s="85">
        <f>ревизии!C209</f>
        <v>49.705882352941174</v>
      </c>
      <c r="AJ210" s="87">
        <f>ревизии!D209</f>
        <v>-35858.800588235303</v>
      </c>
      <c r="AK210" s="285">
        <f>ревизии!F209</f>
        <v>50</v>
      </c>
      <c r="AL210" s="167">
        <f>локалки!E209</f>
        <v>94.521604938271608</v>
      </c>
      <c r="AM210" s="167">
        <f>'подснятия сигареты'!E209</f>
        <v>87.261146496815286</v>
      </c>
      <c r="AN210" s="1">
        <f>IF('предоставление скидок'!C209=0,100,0)</f>
        <v>0</v>
      </c>
      <c r="AO210" s="29">
        <f>IF('предоставление скидок'!D209=0,100,0)</f>
        <v>100</v>
      </c>
      <c r="AP210" s="26">
        <f t="shared" si="29"/>
        <v>381.48863378802804</v>
      </c>
      <c r="AQ210" s="101">
        <f t="shared" si="34"/>
        <v>4</v>
      </c>
      <c r="AR210" s="99">
        <f t="shared" si="30"/>
        <v>2649.9263371018201</v>
      </c>
      <c r="AS210" s="188">
        <f t="shared" si="35"/>
        <v>6</v>
      </c>
    </row>
    <row r="211" spans="3:45">
      <c r="C211" s="37"/>
      <c r="D211" s="272" t="s">
        <v>762</v>
      </c>
      <c r="E211" s="320" t="s">
        <v>814</v>
      </c>
      <c r="F211" s="7">
        <f>'план на месяц'!E210</f>
        <v>89.822329010633922</v>
      </c>
      <c r="G211" s="51">
        <f>приоритет!E210</f>
        <v>104.27847492584353</v>
      </c>
      <c r="H211" s="51">
        <f>допродажи!E210</f>
        <v>77.552893805927965</v>
      </c>
      <c r="I211" s="52">
        <f>'средний чек'!E210</f>
        <v>93.493643005777713</v>
      </c>
      <c r="J211" s="71">
        <f>'ср. кол-во позиций в чеке'!E210</f>
        <v>72.037916666666675</v>
      </c>
      <c r="K211" s="54">
        <f>трафик!E210</f>
        <v>91.160919499067532</v>
      </c>
      <c r="L211" s="59">
        <f t="shared" si="31"/>
        <v>528.34617691391736</v>
      </c>
      <c r="M211" s="311">
        <f t="shared" si="32"/>
        <v>10</v>
      </c>
      <c r="N211" s="18">
        <f>'чек-лист'!E210</f>
        <v>93.879166666666677</v>
      </c>
      <c r="O211" s="213">
        <f>ТП!C210</f>
        <v>50.416666666666664</v>
      </c>
      <c r="P211" s="71">
        <f>'распорядок дня'!E210</f>
        <v>95.080181683351867</v>
      </c>
      <c r="Q211" s="167">
        <f>'время открытия'!C210</f>
        <v>99.596774193548384</v>
      </c>
      <c r="R211" s="5">
        <f>'время закрытия'!C210</f>
        <v>100</v>
      </c>
      <c r="S211" s="167">
        <f>сан.дни!C210</f>
        <v>100</v>
      </c>
      <c r="T211" s="167">
        <f>фотоотчеты!C210</f>
        <v>72.525027808676313</v>
      </c>
      <c r="U211" s="167">
        <f>инкассация!C210</f>
        <v>99.596774193548384</v>
      </c>
      <c r="V211" s="7">
        <f>'кол-во по штату'!E210</f>
        <v>89.189189189189193</v>
      </c>
      <c r="W211" s="192">
        <f>'кол-во по штату'!G210</f>
        <v>-0.5</v>
      </c>
      <c r="X211" s="167">
        <f>ценники!E210</f>
        <v>77.27272727272728</v>
      </c>
      <c r="Y211" s="167">
        <f>просрок!E210</f>
        <v>77.27272727272728</v>
      </c>
      <c r="Z211" s="167">
        <f>'медицинские книжки'!C210</f>
        <v>100</v>
      </c>
      <c r="AA211" s="77">
        <f>'% выкладки'!C210</f>
        <v>87.081818181818178</v>
      </c>
      <c r="AB211" s="2">
        <f>'товарные и кассовые отчеты'!D210</f>
        <v>100</v>
      </c>
      <c r="AC211" s="167">
        <f>'Z-отчеты'!C210</f>
        <v>98.762513904338149</v>
      </c>
      <c r="AD211" s="71">
        <f>Очередь!F210</f>
        <v>100</v>
      </c>
      <c r="AE211" s="7">
        <f>'Главная касса'!C210</f>
        <v>100</v>
      </c>
      <c r="AF211" s="54">
        <f>'минусовые остатки'!D210</f>
        <v>100</v>
      </c>
      <c r="AG211" s="26">
        <f t="shared" si="28"/>
        <v>1640.6735670332582</v>
      </c>
      <c r="AH211" s="242">
        <f t="shared" si="33"/>
        <v>15</v>
      </c>
      <c r="AI211" s="85">
        <f>ревизии!C210</f>
        <v>52.875</v>
      </c>
      <c r="AJ211" s="87">
        <f>ревизии!D210</f>
        <v>-22695.93375</v>
      </c>
      <c r="AK211" s="285">
        <f>ревизии!F210</f>
        <v>50</v>
      </c>
      <c r="AL211" s="167">
        <f>локалки!E210</f>
        <v>95.573440643863179</v>
      </c>
      <c r="AM211" s="167">
        <f>'подснятия сигареты'!E210</f>
        <v>95.081967213114751</v>
      </c>
      <c r="AN211" s="1">
        <f>IF('предоставление скидок'!C210=0,100,0)</f>
        <v>0</v>
      </c>
      <c r="AO211" s="29">
        <f>IF('предоставление скидок'!D210=0,100,0)</f>
        <v>0</v>
      </c>
      <c r="AP211" s="26">
        <f t="shared" si="29"/>
        <v>293.53040785697794</v>
      </c>
      <c r="AQ211" s="100">
        <f t="shared" si="34"/>
        <v>11</v>
      </c>
      <c r="AR211" s="99">
        <f t="shared" si="30"/>
        <v>2462.5501518041538</v>
      </c>
      <c r="AS211" s="161">
        <f t="shared" si="35"/>
        <v>14</v>
      </c>
    </row>
    <row r="212" spans="3:45" ht="15" thickBot="1">
      <c r="C212" s="37"/>
      <c r="D212" s="39" t="s">
        <v>627</v>
      </c>
      <c r="E212" s="82" t="s">
        <v>628</v>
      </c>
      <c r="F212" s="45">
        <f>'план на месяц'!E211</f>
        <v>100.01816603291753</v>
      </c>
      <c r="G212" s="274">
        <f>приоритет!E211</f>
        <v>85.31715802139442</v>
      </c>
      <c r="H212" s="274">
        <f>допродажи!E211</f>
        <v>55.602672499029772</v>
      </c>
      <c r="I212" s="53">
        <f>'средний чек'!E211</f>
        <v>99.301759239187845</v>
      </c>
      <c r="J212" s="66">
        <f>'ср. кол-во позиций в чеке'!E211</f>
        <v>76.841538461538462</v>
      </c>
      <c r="K212" s="55">
        <f>трафик!E211</f>
        <v>100.03585613243011</v>
      </c>
      <c r="L212" s="324">
        <f t="shared" si="31"/>
        <v>517.11715038649811</v>
      </c>
      <c r="M212" s="311">
        <f t="shared" si="32"/>
        <v>14</v>
      </c>
      <c r="N212" s="18">
        <f>'чек-лист'!E211</f>
        <v>92.775641025641022</v>
      </c>
      <c r="O212" s="330">
        <f>ТП!C211</f>
        <v>50.025641025641029</v>
      </c>
      <c r="P212" s="66">
        <f>'распорядок дня'!E211</f>
        <v>98.017863102752742</v>
      </c>
      <c r="Q212" s="170">
        <f>'время открытия'!C211</f>
        <v>99.50372208436724</v>
      </c>
      <c r="R212" s="282">
        <f>'время закрытия'!C211</f>
        <v>100</v>
      </c>
      <c r="S212" s="168">
        <f>сан.дни!C211</f>
        <v>100</v>
      </c>
      <c r="T212" s="168">
        <f>фотоотчеты!C211</f>
        <v>91.737843367724508</v>
      </c>
      <c r="U212" s="170">
        <f>инкассация!C211</f>
        <v>97.518610421836229</v>
      </c>
      <c r="V212" s="276">
        <f>'кол-во по штату'!E211</f>
        <v>93.650793650793645</v>
      </c>
      <c r="W212" s="192">
        <f>'кол-во по штату'!G211</f>
        <v>-0.30769230769230771</v>
      </c>
      <c r="X212" s="168">
        <f>ценники!E211</f>
        <v>87.179487179487182</v>
      </c>
      <c r="Y212" s="168">
        <f>просрок!E211</f>
        <v>87.179487179487182</v>
      </c>
      <c r="Z212" s="168">
        <f>'медицинские книжки'!C211</f>
        <v>92.307692307692307</v>
      </c>
      <c r="AA212" s="306">
        <f>'% выкладки'!C211</f>
        <v>99.681118881118891</v>
      </c>
      <c r="AB212" s="307">
        <f>'товарные и кассовые отчеты'!D211</f>
        <v>100</v>
      </c>
      <c r="AC212" s="168">
        <f>'Z-отчеты'!C211</f>
        <v>99.347002742588472</v>
      </c>
      <c r="AD212" s="66">
        <f>Очередь!F211</f>
        <v>100</v>
      </c>
      <c r="AE212" s="276">
        <f>'Главная касса'!C211</f>
        <v>100</v>
      </c>
      <c r="AF212" s="54">
        <f>'минусовые остатки'!D211</f>
        <v>100</v>
      </c>
      <c r="AG212" s="158">
        <f t="shared" si="28"/>
        <v>1688.9249029691305</v>
      </c>
      <c r="AH212" s="215">
        <f t="shared" si="33"/>
        <v>10</v>
      </c>
      <c r="AI212" s="287">
        <f>ревизии!C211</f>
        <v>75.15384615384616</v>
      </c>
      <c r="AJ212" s="345">
        <f>ревизии!D211</f>
        <v>-26147.543076923084</v>
      </c>
      <c r="AK212" s="288">
        <f>ревизии!F211</f>
        <v>0</v>
      </c>
      <c r="AL212" s="168">
        <f>локалки!E211</f>
        <v>98.699045967042494</v>
      </c>
      <c r="AM212" s="168">
        <f>'подснятия сигареты'!E211</f>
        <v>96.124031007751938</v>
      </c>
      <c r="AN212" s="281">
        <f>IF('предоставление скидок'!C211=0,100,0)</f>
        <v>0</v>
      </c>
      <c r="AO212" s="97">
        <f>IF('предоставление скидок'!D211=0,100,0)</f>
        <v>0</v>
      </c>
      <c r="AP212" s="227">
        <f t="shared" si="29"/>
        <v>269.97692312864058</v>
      </c>
      <c r="AQ212" s="160">
        <f t="shared" si="34"/>
        <v>14</v>
      </c>
      <c r="AR212" s="328">
        <f t="shared" si="30"/>
        <v>2476.0189764842689</v>
      </c>
      <c r="AS212" s="217">
        <f t="shared" si="35"/>
        <v>13</v>
      </c>
    </row>
    <row r="213" spans="3:45" ht="15" thickTop="1">
      <c r="E213" s="123"/>
      <c r="H213" s="81"/>
      <c r="J213" s="81"/>
      <c r="L213" s="81"/>
      <c r="M213" s="67"/>
      <c r="N213" s="67"/>
      <c r="O213" s="81"/>
      <c r="Q213" s="67"/>
      <c r="T213" s="81"/>
      <c r="U213" s="67"/>
      <c r="W213" s="67"/>
      <c r="X213" s="81"/>
      <c r="Y213" s="81"/>
      <c r="Z213" s="81"/>
      <c r="AA213" s="81"/>
      <c r="AC213" s="81"/>
      <c r="AD213" s="81"/>
      <c r="AE213" s="81"/>
      <c r="AF213" s="67"/>
      <c r="AG213" s="81"/>
      <c r="AH213" s="81"/>
      <c r="AI213" s="6"/>
      <c r="AJ213" s="81"/>
      <c r="AK213" s="81"/>
      <c r="AL213" s="81"/>
      <c r="AM213" s="81"/>
      <c r="AP213" s="81"/>
      <c r="AQ213" s="81"/>
      <c r="AR213" s="81"/>
      <c r="AS213" s="81"/>
    </row>
    <row r="214" spans="3:45" ht="15" thickBot="1">
      <c r="D214" s="220" t="s">
        <v>611</v>
      </c>
      <c r="E214" s="123"/>
      <c r="F214" s="38"/>
      <c r="G214" s="38"/>
      <c r="H214" s="38"/>
      <c r="I214" s="38"/>
      <c r="J214" s="38"/>
      <c r="K214" s="38"/>
      <c r="L214" s="81"/>
      <c r="M214" s="81"/>
      <c r="O214" s="81"/>
      <c r="Q214" s="38"/>
      <c r="T214" s="81"/>
      <c r="U214" s="81"/>
      <c r="V214" s="38"/>
      <c r="W214" s="38"/>
      <c r="X214" s="38"/>
      <c r="Z214" s="38"/>
      <c r="AA214" s="81"/>
      <c r="AC214" s="38"/>
      <c r="AD214" s="38"/>
      <c r="AE214" s="38"/>
      <c r="AG214" s="81"/>
      <c r="AH214" s="81"/>
      <c r="AI214" s="286"/>
      <c r="AJ214" s="38"/>
      <c r="AK214" s="38"/>
      <c r="AL214" s="38"/>
      <c r="AM214" s="38"/>
      <c r="AN214" s="38"/>
      <c r="AO214" s="38"/>
      <c r="AP214" s="81"/>
      <c r="AQ214" s="81"/>
      <c r="AR214" s="81"/>
      <c r="AS214" s="81"/>
    </row>
    <row r="215" spans="3:45" ht="15" thickTop="1">
      <c r="D215" s="221" t="s">
        <v>442</v>
      </c>
      <c r="E215" s="42" t="s">
        <v>612</v>
      </c>
      <c r="F215" s="271">
        <f>'план на месяц'!E214</f>
        <v>102.83252406864796</v>
      </c>
      <c r="G215" s="253">
        <f>приоритет!E214</f>
        <v>81.809907407407394</v>
      </c>
      <c r="H215" s="253">
        <f>допродажи!E214</f>
        <v>41.602454356548236</v>
      </c>
      <c r="I215" s="52">
        <f>'средний чек'!E214</f>
        <v>98.670202724901557</v>
      </c>
      <c r="J215" s="65">
        <f>'ср. кол-во позиций в чеке'!E214</f>
        <v>79.456666666666678</v>
      </c>
      <c r="K215" s="54">
        <f>трафик!E214</f>
        <v>106.18120511762281</v>
      </c>
      <c r="L215" s="222">
        <f t="shared" ref="L215:L233" si="36">SUM(F215:K215)</f>
        <v>510.55296034179463</v>
      </c>
      <c r="M215" s="312">
        <f>RANK(L215,$L$215:$L$233)</f>
        <v>17</v>
      </c>
      <c r="N215" s="292">
        <f>'чек-лист'!E214</f>
        <v>91.5</v>
      </c>
      <c r="O215" s="295">
        <f>ТП!C214</f>
        <v>69.666666666666671</v>
      </c>
      <c r="P215" s="156">
        <f>'распорядок дня'!E214</f>
        <v>99.444444444444457</v>
      </c>
      <c r="Q215" s="167">
        <f>'время открытия'!C214</f>
        <v>100</v>
      </c>
      <c r="R215" s="283">
        <f>'время закрытия'!C214</f>
        <v>100</v>
      </c>
      <c r="S215" s="172">
        <f>сан.дни!C214</f>
        <v>100</v>
      </c>
      <c r="T215" s="172">
        <f>фотоотчеты!C214</f>
        <v>96.666666666666671</v>
      </c>
      <c r="U215" s="172">
        <f>инкассация!C214</f>
        <v>100</v>
      </c>
      <c r="V215" s="7">
        <f>'кол-во по штату'!E214</f>
        <v>100</v>
      </c>
      <c r="W215" s="192">
        <f>'кол-во по штату'!G214</f>
        <v>0</v>
      </c>
      <c r="X215" s="167">
        <f>ценники!E214</f>
        <v>100</v>
      </c>
      <c r="Y215" s="172">
        <f>просрок!E214</f>
        <v>100</v>
      </c>
      <c r="Z215" s="167">
        <f>'медицинские книжки'!C214</f>
        <v>100</v>
      </c>
      <c r="AA215" s="303">
        <f>'% выкладки'!C214</f>
        <v>100</v>
      </c>
      <c r="AB215" s="308">
        <f>'товарные и кассовые отчеты'!D214</f>
        <v>100</v>
      </c>
      <c r="AC215" s="169">
        <f>'Z-отчеты'!C214</f>
        <v>100</v>
      </c>
      <c r="AD215" s="65">
        <f>Очередь!F214</f>
        <v>100</v>
      </c>
      <c r="AE215" s="271">
        <f>'Главная касса'!C214</f>
        <v>100</v>
      </c>
      <c r="AF215" s="302">
        <f>'минусовые остатки'!D214</f>
        <v>50</v>
      </c>
      <c r="AG215" s="223">
        <f t="shared" ref="AG215:AG233" si="37">SUM(X215:AF215)+SUM(N215:V215)</f>
        <v>1707.2777777777778</v>
      </c>
      <c r="AH215" s="316">
        <f>RANK(AG215,$AG$215:$AG$233)</f>
        <v>6</v>
      </c>
      <c r="AI215" s="85">
        <f>ревизии!C214</f>
        <v>81</v>
      </c>
      <c r="AJ215" s="87">
        <f>ревизии!D214</f>
        <v>-3857.28</v>
      </c>
      <c r="AK215" s="289">
        <f>ревизии!F214</f>
        <v>50</v>
      </c>
      <c r="AL215" s="167">
        <f>локалки!E214</f>
        <v>100</v>
      </c>
      <c r="AM215" s="167">
        <f>'подснятия сигареты'!E214</f>
        <v>100</v>
      </c>
      <c r="AN215" s="279">
        <f>IF('предоставление скидок'!C214=0,100,0)</f>
        <v>100</v>
      </c>
      <c r="AO215" s="164">
        <f>IF('предоставление скидок'!D214=0,100,0)</f>
        <v>100</v>
      </c>
      <c r="AP215" s="230">
        <f t="shared" ref="AP215:AP233" si="38">SUM(AK215:AO215)+AI215</f>
        <v>531</v>
      </c>
      <c r="AQ215" s="187">
        <f>RANK(AP215,$AP$215:$AP$233)</f>
        <v>3</v>
      </c>
      <c r="AR215" s="159">
        <f t="shared" ref="AR215:AR233" si="39">AP215+AG215+L215</f>
        <v>2748.8307381195723</v>
      </c>
      <c r="AS215" s="334">
        <f>RANK(AR215,$AR$215:$AR$233)</f>
        <v>3</v>
      </c>
    </row>
    <row r="216" spans="3:45">
      <c r="D216" s="224" t="s">
        <v>117</v>
      </c>
      <c r="E216" s="43" t="s">
        <v>613</v>
      </c>
      <c r="F216" s="7">
        <f>'план на месяц'!E215</f>
        <v>103.20077594887684</v>
      </c>
      <c r="G216" s="51">
        <f>приоритет!E215</f>
        <v>96.938031496063005</v>
      </c>
      <c r="H216" s="51">
        <f>допродажи!E215</f>
        <v>62.515910903898053</v>
      </c>
      <c r="I216" s="52">
        <f>'средний чек'!E215</f>
        <v>98.36716500078856</v>
      </c>
      <c r="J216" s="71">
        <f>'ср. кол-во позиций в чеке'!E215</f>
        <v>81.97166666666665</v>
      </c>
      <c r="K216" s="54">
        <f>трафик!E215</f>
        <v>103.14584538968177</v>
      </c>
      <c r="L216" s="59">
        <f t="shared" si="36"/>
        <v>546.13939540597494</v>
      </c>
      <c r="M216" s="242">
        <f t="shared" ref="M216:M233" si="40">RANK(L216,$L$215:$L$233)</f>
        <v>14</v>
      </c>
      <c r="N216" s="18">
        <f>'чек-лист'!E215</f>
        <v>96.025000000000006</v>
      </c>
      <c r="O216" s="213">
        <f>ТП!C215</f>
        <v>57.75</v>
      </c>
      <c r="P216" s="71">
        <f>'распорядок дня'!E215</f>
        <v>99.59677419354837</v>
      </c>
      <c r="Q216" s="167">
        <f>'время открытия'!C215</f>
        <v>100</v>
      </c>
      <c r="R216" s="5">
        <f>'время закрытия'!C215</f>
        <v>100</v>
      </c>
      <c r="S216" s="167">
        <f>сан.дни!C215</f>
        <v>100</v>
      </c>
      <c r="T216" s="167">
        <f>фотоотчеты!C215</f>
        <v>100</v>
      </c>
      <c r="U216" s="167">
        <f>инкассация!C215</f>
        <v>98.387096774193552</v>
      </c>
      <c r="V216" s="7">
        <f>'кол-во по штату'!E215</f>
        <v>100</v>
      </c>
      <c r="W216" s="192">
        <f>'кол-во по штату'!G215</f>
        <v>0</v>
      </c>
      <c r="X216" s="167">
        <f>ценники!E215</f>
        <v>100</v>
      </c>
      <c r="Y216" s="167">
        <f>просрок!E215</f>
        <v>100</v>
      </c>
      <c r="Z216" s="167">
        <f>'медицинские книжки'!C215</f>
        <v>75</v>
      </c>
      <c r="AA216" s="77">
        <f>'% выкладки'!C215</f>
        <v>100</v>
      </c>
      <c r="AB216" s="2">
        <f>'товарные и кассовые отчеты'!D215</f>
        <v>100</v>
      </c>
      <c r="AC216" s="167">
        <f>'Z-отчеты'!C215</f>
        <v>99.193548387096769</v>
      </c>
      <c r="AD216" s="71">
        <f>Очередь!F215</f>
        <v>100</v>
      </c>
      <c r="AE216" s="7">
        <f>'Главная касса'!C215</f>
        <v>100</v>
      </c>
      <c r="AF216" s="277">
        <f>'минусовые остатки'!D215</f>
        <v>100</v>
      </c>
      <c r="AG216" s="26">
        <f t="shared" si="37"/>
        <v>1725.9524193548386</v>
      </c>
      <c r="AH216" s="205">
        <f t="shared" ref="AH216:AH233" si="41">RANK(AG216,$AG$215:$AG$233)</f>
        <v>3</v>
      </c>
      <c r="AI216" s="85">
        <f>ревизии!C215</f>
        <v>47.5</v>
      </c>
      <c r="AJ216" s="87">
        <f>ревизии!D215</f>
        <v>-112436.60250000001</v>
      </c>
      <c r="AK216" s="285">
        <f>ревизии!F215</f>
        <v>50</v>
      </c>
      <c r="AL216" s="167">
        <f>локалки!E215</f>
        <v>100</v>
      </c>
      <c r="AM216" s="167">
        <f>'подснятия сигареты'!E215</f>
        <v>95.454545454545453</v>
      </c>
      <c r="AN216" s="278">
        <f>IF('предоставление скидок'!C215=0,100,0)</f>
        <v>0</v>
      </c>
      <c r="AO216" s="29">
        <f>IF('предоставление скидок'!D215=0,100,0)</f>
        <v>100</v>
      </c>
      <c r="AP216" s="208">
        <f t="shared" si="38"/>
        <v>392.95454545454544</v>
      </c>
      <c r="AQ216" s="101">
        <f t="shared" ref="AQ216:AQ233" si="42">RANK(AP216,$AP$215:$AP$233)</f>
        <v>12</v>
      </c>
      <c r="AR216" s="228">
        <f t="shared" si="39"/>
        <v>2665.0463602153591</v>
      </c>
      <c r="AS216" s="142">
        <f t="shared" ref="AS216:AS233" si="43">RANK(AR216,$AR$215:$AR$233)</f>
        <v>13</v>
      </c>
    </row>
    <row r="217" spans="3:45">
      <c r="D217" s="224" t="s">
        <v>598</v>
      </c>
      <c r="E217" s="43" t="s">
        <v>645</v>
      </c>
      <c r="F217" s="7">
        <f>'план на месяц'!E216</f>
        <v>87.41019216823787</v>
      </c>
      <c r="G217" s="51">
        <f>приоритет!E216</f>
        <v>102.85520391517129</v>
      </c>
      <c r="H217" s="51">
        <f>допродажи!E216</f>
        <v>136.41117971089508</v>
      </c>
      <c r="I217" s="52">
        <f>'средний чек'!E216</f>
        <v>99.311703729758122</v>
      </c>
      <c r="J217" s="71">
        <f>'ср. кол-во позиций в чеке'!E216</f>
        <v>74.891666666666666</v>
      </c>
      <c r="K217" s="54">
        <f>трафик!E216</f>
        <v>88.186153014428371</v>
      </c>
      <c r="L217" s="59">
        <f t="shared" si="36"/>
        <v>589.06609920515734</v>
      </c>
      <c r="M217" s="175">
        <f t="shared" si="40"/>
        <v>7</v>
      </c>
      <c r="N217" s="18">
        <f>'чек-лист'!E216</f>
        <v>97.25</v>
      </c>
      <c r="O217" s="213">
        <f>ТП!C216</f>
        <v>45.5</v>
      </c>
      <c r="P217" s="71">
        <f>'распорядок дня'!E216</f>
        <v>97.849462365591393</v>
      </c>
      <c r="Q217" s="167">
        <f>'время открытия'!C216</f>
        <v>100</v>
      </c>
      <c r="R217" s="5">
        <f>'время закрытия'!C216</f>
        <v>100</v>
      </c>
      <c r="S217" s="167">
        <f>сан.дни!C216</f>
        <v>100</v>
      </c>
      <c r="T217" s="167">
        <f>фотоотчеты!C216</f>
        <v>90.322580645161281</v>
      </c>
      <c r="U217" s="167">
        <f>инкассация!C216</f>
        <v>98.387096774193552</v>
      </c>
      <c r="V217" s="7">
        <f>'кол-во по штату'!E216</f>
        <v>100</v>
      </c>
      <c r="W217" s="192">
        <f>'кол-во по штату'!G216</f>
        <v>0</v>
      </c>
      <c r="X217" s="167">
        <f>ценники!E216</f>
        <v>100</v>
      </c>
      <c r="Y217" s="167">
        <f>просрок!E216</f>
        <v>100</v>
      </c>
      <c r="Z217" s="167">
        <f>'медицинские книжки'!C216</f>
        <v>100</v>
      </c>
      <c r="AA217" s="77">
        <f>'% выкладки'!C216</f>
        <v>100</v>
      </c>
      <c r="AB217" s="2">
        <f>'товарные и кассовые отчеты'!D216</f>
        <v>90</v>
      </c>
      <c r="AC217" s="167">
        <f>'Z-отчеты'!C216</f>
        <v>98.387096774193552</v>
      </c>
      <c r="AD217" s="71">
        <f>Очередь!F216</f>
        <v>100</v>
      </c>
      <c r="AE217" s="7">
        <f>'Главная касса'!C216</f>
        <v>100</v>
      </c>
      <c r="AF217" s="277">
        <f>'минусовые остатки'!D216</f>
        <v>100</v>
      </c>
      <c r="AG217" s="26">
        <f t="shared" si="37"/>
        <v>1717.6962365591398</v>
      </c>
      <c r="AH217" s="205">
        <f t="shared" si="41"/>
        <v>4</v>
      </c>
      <c r="AI217" s="85">
        <f>ревизии!C216</f>
        <v>95.5</v>
      </c>
      <c r="AJ217" s="87">
        <f>ревизии!D216</f>
        <v>-231.96000000000004</v>
      </c>
      <c r="AK217" s="285">
        <f>ревизии!F216</f>
        <v>0</v>
      </c>
      <c r="AL217" s="167">
        <f>локалки!E216</f>
        <v>100</v>
      </c>
      <c r="AM217" s="167">
        <f>'подснятия сигареты'!E216</f>
        <v>90.909090909090907</v>
      </c>
      <c r="AN217" s="278">
        <f>IF('предоставление скидок'!C216=0,100,0)</f>
        <v>0</v>
      </c>
      <c r="AO217" s="29">
        <f>IF('предоставление скидок'!D216=0,100,0)</f>
        <v>100</v>
      </c>
      <c r="AP217" s="208">
        <f t="shared" si="38"/>
        <v>386.40909090909088</v>
      </c>
      <c r="AQ217" s="101">
        <f t="shared" si="42"/>
        <v>13</v>
      </c>
      <c r="AR217" s="228">
        <f t="shared" si="39"/>
        <v>2693.1714266733879</v>
      </c>
      <c r="AS217" s="142">
        <f t="shared" si="43"/>
        <v>10</v>
      </c>
    </row>
    <row r="218" spans="3:45">
      <c r="D218" s="224" t="s">
        <v>119</v>
      </c>
      <c r="E218" s="43" t="s">
        <v>815</v>
      </c>
      <c r="F218" s="7">
        <f>'план на месяц'!E217</f>
        <v>104.20216610504833</v>
      </c>
      <c r="G218" s="51">
        <f>приоритет!E217</f>
        <v>93.066082766483504</v>
      </c>
      <c r="H218" s="51">
        <f>допродажи!E217</f>
        <v>69.565725605631513</v>
      </c>
      <c r="I218" s="52">
        <f>'средний чек'!E217</f>
        <v>97.46323733442803</v>
      </c>
      <c r="J218" s="71">
        <f>'ср. кол-во позиций в чеке'!E217</f>
        <v>82.567999999999984</v>
      </c>
      <c r="K218" s="54">
        <f>трафик!E217</f>
        <v>105.56629694140966</v>
      </c>
      <c r="L218" s="59">
        <f t="shared" si="36"/>
        <v>552.43150875300103</v>
      </c>
      <c r="M218" s="205">
        <f t="shared" si="40"/>
        <v>13</v>
      </c>
      <c r="N218" s="18">
        <f>'чек-лист'!E217</f>
        <v>97.359999999999985</v>
      </c>
      <c r="O218" s="213">
        <f>ТП!C217</f>
        <v>46.333333333333336</v>
      </c>
      <c r="P218" s="71">
        <f>'распорядок дня'!E217</f>
        <v>94.225806451612911</v>
      </c>
      <c r="Q218" s="167">
        <f>'время открытия'!C217</f>
        <v>100</v>
      </c>
      <c r="R218" s="5">
        <f>'время закрытия'!C217</f>
        <v>100</v>
      </c>
      <c r="S218" s="167">
        <f>сан.дни!C217</f>
        <v>100</v>
      </c>
      <c r="T218" s="167">
        <f>фотоотчеты!C217</f>
        <v>68.666666666666657</v>
      </c>
      <c r="U218" s="167">
        <f>инкассация!C217</f>
        <v>98.688172043010766</v>
      </c>
      <c r="V218" s="7">
        <f>'кол-во по штату'!E217</f>
        <v>96</v>
      </c>
      <c r="W218" s="192">
        <f>'кол-во по штату'!G217</f>
        <v>-0.2</v>
      </c>
      <c r="X218" s="167">
        <f>ценники!E217</f>
        <v>100</v>
      </c>
      <c r="Y218" s="167">
        <f>просрок!E217</f>
        <v>100</v>
      </c>
      <c r="Z218" s="167">
        <f>'медицинские книжки'!C217</f>
        <v>100</v>
      </c>
      <c r="AA218" s="77">
        <f>'% выкладки'!C217</f>
        <v>100</v>
      </c>
      <c r="AB218" s="2">
        <f>'товарные и кассовые отчеты'!D217</f>
        <v>100</v>
      </c>
      <c r="AC218" s="167">
        <f>'Z-отчеты'!C217</f>
        <v>98</v>
      </c>
      <c r="AD218" s="71">
        <f>Очередь!F217</f>
        <v>100</v>
      </c>
      <c r="AE218" s="7">
        <f>'Главная касса'!C217</f>
        <v>100</v>
      </c>
      <c r="AF218" s="277">
        <f>'минусовые остатки'!D217</f>
        <v>100</v>
      </c>
      <c r="AG218" s="26">
        <f t="shared" si="37"/>
        <v>1699.2739784946239</v>
      </c>
      <c r="AH218" s="205">
        <f t="shared" si="41"/>
        <v>8</v>
      </c>
      <c r="AI218" s="85">
        <f>ревизии!C217</f>
        <v>93.4</v>
      </c>
      <c r="AJ218" s="87">
        <f>ревизии!D217</f>
        <v>-2642.1379999999999</v>
      </c>
      <c r="AK218" s="285">
        <f>ревизии!F217</f>
        <v>0</v>
      </c>
      <c r="AL218" s="167">
        <f>локалки!E217</f>
        <v>99.463806970509381</v>
      </c>
      <c r="AM218" s="167">
        <f>'подснятия сигареты'!E217</f>
        <v>100</v>
      </c>
      <c r="AN218" s="278">
        <f>IF('предоставление скидок'!C217=0,100,0)</f>
        <v>100</v>
      </c>
      <c r="AO218" s="29">
        <f>IF('предоставление скидок'!D217=0,100,0)</f>
        <v>100</v>
      </c>
      <c r="AP218" s="208">
        <f t="shared" si="38"/>
        <v>492.86380697050936</v>
      </c>
      <c r="AQ218" s="142">
        <f t="shared" si="42"/>
        <v>4</v>
      </c>
      <c r="AR218" s="228">
        <f t="shared" si="39"/>
        <v>2744.569294218134</v>
      </c>
      <c r="AS218" s="175">
        <f t="shared" si="43"/>
        <v>5</v>
      </c>
    </row>
    <row r="219" spans="3:45">
      <c r="D219" s="259" t="s">
        <v>112</v>
      </c>
      <c r="E219" s="260" t="s">
        <v>816</v>
      </c>
      <c r="F219" s="7">
        <f>'план на месяц'!E218</f>
        <v>96.358030933949038</v>
      </c>
      <c r="G219" s="51">
        <f>приоритет!E218</f>
        <v>89.437446877302591</v>
      </c>
      <c r="H219" s="51">
        <f>допродажи!E218</f>
        <v>63.363472662802614</v>
      </c>
      <c r="I219" s="52">
        <f>'средний чек'!E218</f>
        <v>95.865438246859796</v>
      </c>
      <c r="J219" s="71">
        <f>'ср. кол-во позиций в чеке'!E218</f>
        <v>75.017982456140359</v>
      </c>
      <c r="K219" s="54">
        <f>трафик!E218</f>
        <v>98.581198787634975</v>
      </c>
      <c r="L219" s="59">
        <f t="shared" si="36"/>
        <v>518.62356996468941</v>
      </c>
      <c r="M219" s="161">
        <f t="shared" si="40"/>
        <v>16</v>
      </c>
      <c r="N219" s="18">
        <f>'чек-лист'!E218</f>
        <v>93.948538011695931</v>
      </c>
      <c r="O219" s="213">
        <f>ТП!C218</f>
        <v>53.931547619047606</v>
      </c>
      <c r="P219" s="71">
        <f>'распорядок дня'!E218</f>
        <v>98.491839770843384</v>
      </c>
      <c r="Q219" s="167">
        <f>'время открытия'!C218</f>
        <v>99.688737973967193</v>
      </c>
      <c r="R219" s="5">
        <f>'время закрытия'!C218</f>
        <v>100</v>
      </c>
      <c r="S219" s="167">
        <f>сан.дни!C218</f>
        <v>100</v>
      </c>
      <c r="T219" s="167">
        <f>фотоотчеты!C218</f>
        <v>93.289648241948299</v>
      </c>
      <c r="U219" s="167">
        <f>инкассация!C218</f>
        <v>98.797794840319767</v>
      </c>
      <c r="V219" s="7">
        <f>'кол-во по штату'!E218</f>
        <v>88.72987477638641</v>
      </c>
      <c r="W219" s="192">
        <f>'кол-во по штату'!G218</f>
        <v>-0.55263157894736847</v>
      </c>
      <c r="X219" s="167">
        <f>ценники!E218</f>
        <v>90.273556231003042</v>
      </c>
      <c r="Y219" s="167">
        <f>просрок!E218</f>
        <v>90.273556231003042</v>
      </c>
      <c r="Z219" s="167">
        <f>'медицинские книжки'!C218</f>
        <v>91.228070175438603</v>
      </c>
      <c r="AA219" s="77">
        <f>'% выкладки'!C218</f>
        <v>98.051036682615617</v>
      </c>
      <c r="AB219" s="2">
        <f>'товарные и кассовые отчеты'!D218</f>
        <v>100</v>
      </c>
      <c r="AC219" s="167">
        <f>'Z-отчеты'!C218</f>
        <v>99.174857568825615</v>
      </c>
      <c r="AD219" s="71">
        <f>Очередь!F218</f>
        <v>100</v>
      </c>
      <c r="AE219" s="7">
        <f>'Главная касса'!C218</f>
        <v>100</v>
      </c>
      <c r="AF219" s="277">
        <f>'минусовые остатки'!D218</f>
        <v>100</v>
      </c>
      <c r="AG219" s="26">
        <f t="shared" si="37"/>
        <v>1695.8790581230944</v>
      </c>
      <c r="AH219" s="205">
        <f t="shared" si="41"/>
        <v>9</v>
      </c>
      <c r="AI219" s="85">
        <f>ревизии!C218</f>
        <v>58.938596491228068</v>
      </c>
      <c r="AJ219" s="87">
        <f>ревизии!D218</f>
        <v>-23221.137368421056</v>
      </c>
      <c r="AK219" s="285">
        <f>ревизии!F218</f>
        <v>50</v>
      </c>
      <c r="AL219" s="167">
        <f>локалки!E218</f>
        <v>97.313501671855178</v>
      </c>
      <c r="AM219" s="167">
        <f>'подснятия сигареты'!E218</f>
        <v>95.121951219512198</v>
      </c>
      <c r="AN219" s="278">
        <f>IF('предоставление скидок'!C218=0,100,0)</f>
        <v>0</v>
      </c>
      <c r="AO219" s="29">
        <f>IF('предоставление скидок'!D218=0,100,0)</f>
        <v>0</v>
      </c>
      <c r="AP219" s="208">
        <f t="shared" si="38"/>
        <v>301.37404938259544</v>
      </c>
      <c r="AQ219" s="101">
        <f t="shared" si="42"/>
        <v>17</v>
      </c>
      <c r="AR219" s="228">
        <f t="shared" si="39"/>
        <v>2515.8766774703795</v>
      </c>
      <c r="AS219" s="142">
        <f t="shared" si="43"/>
        <v>18</v>
      </c>
    </row>
    <row r="220" spans="3:45">
      <c r="D220" s="224" t="s">
        <v>614</v>
      </c>
      <c r="E220" s="43" t="s">
        <v>645</v>
      </c>
      <c r="F220" s="7">
        <f>'план на месяц'!E219</f>
        <v>88.691608679245277</v>
      </c>
      <c r="G220" s="51">
        <f>приоритет!E219</f>
        <v>117.60699148068876</v>
      </c>
      <c r="H220" s="51">
        <f>допродажи!E219</f>
        <v>93.521410105472668</v>
      </c>
      <c r="I220" s="52">
        <f>'средний чек'!E219</f>
        <v>103.72940296523194</v>
      </c>
      <c r="J220" s="71">
        <f>'ср. кол-во позиций в чеке'!E219</f>
        <v>76.723333333333343</v>
      </c>
      <c r="K220" s="54">
        <f>трафик!E219</f>
        <v>83.39125234922264</v>
      </c>
      <c r="L220" s="59">
        <f t="shared" si="36"/>
        <v>563.66399891319463</v>
      </c>
      <c r="M220" s="175">
        <f t="shared" si="40"/>
        <v>12</v>
      </c>
      <c r="N220" s="18">
        <f>'чек-лист'!E219</f>
        <v>98.300000000000011</v>
      </c>
      <c r="O220" s="213">
        <f>ТП!C219</f>
        <v>0</v>
      </c>
      <c r="P220" s="71">
        <f>'распорядок дня'!E219</f>
        <v>94.086021505376337</v>
      </c>
      <c r="Q220" s="167">
        <f>'время открытия'!C219</f>
        <v>100</v>
      </c>
      <c r="R220" s="5">
        <f>'время закрытия'!C219</f>
        <v>100</v>
      </c>
      <c r="S220" s="167">
        <f>сан.дни!C219</f>
        <v>100</v>
      </c>
      <c r="T220" s="167">
        <f>фотоотчеты!C219</f>
        <v>66.129032258064512</v>
      </c>
      <c r="U220" s="167">
        <f>инкассация!C219</f>
        <v>100</v>
      </c>
      <c r="V220" s="7">
        <f>'кол-во по штату'!E219</f>
        <v>100</v>
      </c>
      <c r="W220" s="192">
        <f>'кол-во по штату'!G219</f>
        <v>0</v>
      </c>
      <c r="X220" s="167">
        <f>ценники!E219</f>
        <v>100</v>
      </c>
      <c r="Y220" s="167">
        <f>просрок!E219</f>
        <v>100</v>
      </c>
      <c r="Z220" s="167">
        <f>'медицинские книжки'!C219</f>
        <v>100</v>
      </c>
      <c r="AA220" s="77">
        <f>'% выкладки'!C219</f>
        <v>100</v>
      </c>
      <c r="AB220" s="2">
        <f>'товарные и кассовые отчеты'!D219</f>
        <v>90</v>
      </c>
      <c r="AC220" s="167">
        <f>'Z-отчеты'!C219</f>
        <v>98.387096774193552</v>
      </c>
      <c r="AD220" s="71">
        <f>Очередь!F219</f>
        <v>100</v>
      </c>
      <c r="AE220" s="7">
        <f>'Главная касса'!C219</f>
        <v>100</v>
      </c>
      <c r="AF220" s="277">
        <f>'минусовые остатки'!D219</f>
        <v>100</v>
      </c>
      <c r="AG220" s="26">
        <f t="shared" si="37"/>
        <v>1646.9021505376345</v>
      </c>
      <c r="AH220" s="205">
        <f t="shared" si="41"/>
        <v>14</v>
      </c>
      <c r="AI220" s="85">
        <f>ревизии!C219</f>
        <v>96.5</v>
      </c>
      <c r="AJ220" s="87">
        <f>ревизии!D219</f>
        <v>-1114.4749999999999</v>
      </c>
      <c r="AK220" s="285">
        <f>ревизии!F219</f>
        <v>0</v>
      </c>
      <c r="AL220" s="167">
        <f>локалки!E219</f>
        <v>97.849462365591393</v>
      </c>
      <c r="AM220" s="167">
        <f>'подснятия сигареты'!E219</f>
        <v>95.454545454545453</v>
      </c>
      <c r="AN220" s="278">
        <f>IF('предоставление скидок'!C219=0,100,0)</f>
        <v>100</v>
      </c>
      <c r="AO220" s="29">
        <f>IF('предоставление скидок'!D219=0,100,0)</f>
        <v>100</v>
      </c>
      <c r="AP220" s="208">
        <f t="shared" si="38"/>
        <v>489.80400782013686</v>
      </c>
      <c r="AQ220" s="142">
        <f t="shared" si="42"/>
        <v>5</v>
      </c>
      <c r="AR220" s="228">
        <f t="shared" si="39"/>
        <v>2700.370157270966</v>
      </c>
      <c r="AS220" s="175">
        <f t="shared" si="43"/>
        <v>9</v>
      </c>
    </row>
    <row r="221" spans="3:45">
      <c r="D221" s="224" t="s">
        <v>524</v>
      </c>
      <c r="E221" s="43" t="s">
        <v>760</v>
      </c>
      <c r="F221" s="7">
        <f>'план на месяц'!E220</f>
        <v>101.39355365586265</v>
      </c>
      <c r="G221" s="51">
        <f>приоритет!E220</f>
        <v>126.39497192241581</v>
      </c>
      <c r="H221" s="51">
        <f>допродажи!E220</f>
        <v>77.515940745096955</v>
      </c>
      <c r="I221" s="52">
        <f>'средний чек'!E220</f>
        <v>99.50541111557699</v>
      </c>
      <c r="J221" s="71">
        <f>'ср. кол-во позиций в чеке'!E220</f>
        <v>91.043809523809529</v>
      </c>
      <c r="K221" s="54">
        <f>трафик!E220</f>
        <v>99.767444429109034</v>
      </c>
      <c r="L221" s="59">
        <f t="shared" si="36"/>
        <v>595.6211313918709</v>
      </c>
      <c r="M221" s="175">
        <f t="shared" si="40"/>
        <v>6</v>
      </c>
      <c r="N221" s="18">
        <f>'чек-лист'!E220</f>
        <v>99.171428571428564</v>
      </c>
      <c r="O221" s="213">
        <f>ТП!C220</f>
        <v>0</v>
      </c>
      <c r="P221" s="71">
        <f>'распорядок дня'!E220</f>
        <v>99.285998748364349</v>
      </c>
      <c r="Q221" s="167">
        <f>'время открытия'!C220</f>
        <v>100</v>
      </c>
      <c r="R221" s="5">
        <f>'время закрытия'!C220</f>
        <v>100</v>
      </c>
      <c r="S221" s="167">
        <f>сан.дни!C220</f>
        <v>100</v>
      </c>
      <c r="T221" s="167">
        <f>фотоотчеты!C220</f>
        <v>98.617511520737338</v>
      </c>
      <c r="U221" s="167">
        <f>инкассация!C220</f>
        <v>98.088410991636806</v>
      </c>
      <c r="V221" s="7">
        <f>'кол-во по штату'!E220</f>
        <v>100</v>
      </c>
      <c r="W221" s="192">
        <f>'кол-во по штату'!G220</f>
        <v>0</v>
      </c>
      <c r="X221" s="167">
        <f>ценники!E220</f>
        <v>100</v>
      </c>
      <c r="Y221" s="167">
        <f>просрок!E220</f>
        <v>100</v>
      </c>
      <c r="Z221" s="167">
        <f>'медицинские книжки'!C220</f>
        <v>100</v>
      </c>
      <c r="AA221" s="77">
        <f>'% выкладки'!C220</f>
        <v>100</v>
      </c>
      <c r="AB221" s="2">
        <f>'товарные и кассовые отчеты'!D220</f>
        <v>100</v>
      </c>
      <c r="AC221" s="167">
        <f>'Z-отчеты'!C220</f>
        <v>99.010069977811909</v>
      </c>
      <c r="AD221" s="71">
        <f>Очередь!F220</f>
        <v>100</v>
      </c>
      <c r="AE221" s="7">
        <f>'Главная касса'!C220</f>
        <v>100</v>
      </c>
      <c r="AF221" s="277">
        <f>'минусовые остатки'!D220</f>
        <v>100</v>
      </c>
      <c r="AG221" s="26">
        <f t="shared" si="37"/>
        <v>1694.1734198099789</v>
      </c>
      <c r="AH221" s="205">
        <f t="shared" si="41"/>
        <v>11</v>
      </c>
      <c r="AI221" s="85">
        <f>ревизии!C220</f>
        <v>73.142857142857139</v>
      </c>
      <c r="AJ221" s="87">
        <f>ревизии!D220</f>
        <v>-6874.8199999999988</v>
      </c>
      <c r="AK221" s="285">
        <f>ревизии!F220</f>
        <v>50</v>
      </c>
      <c r="AL221" s="167">
        <f>локалки!E220</f>
        <v>100</v>
      </c>
      <c r="AM221" s="167">
        <f>'подснятия сигареты'!E220</f>
        <v>100</v>
      </c>
      <c r="AN221" s="278">
        <f>IF('предоставление скидок'!C220=0,100,0)</f>
        <v>0</v>
      </c>
      <c r="AO221" s="29">
        <f>IF('предоставление скидок'!D220=0,100,0)</f>
        <v>100</v>
      </c>
      <c r="AP221" s="208">
        <f t="shared" si="38"/>
        <v>423.14285714285711</v>
      </c>
      <c r="AQ221" s="101">
        <f t="shared" si="42"/>
        <v>8</v>
      </c>
      <c r="AR221" s="228">
        <f t="shared" si="39"/>
        <v>2712.9374083447074</v>
      </c>
      <c r="AS221" s="175">
        <f t="shared" si="43"/>
        <v>7</v>
      </c>
    </row>
    <row r="222" spans="3:45">
      <c r="D222" s="224" t="s">
        <v>805</v>
      </c>
      <c r="E222" s="43" t="s">
        <v>645</v>
      </c>
      <c r="F222" s="7">
        <f>'план на месяц'!E221</f>
        <v>69.824818840579709</v>
      </c>
      <c r="G222" s="51">
        <f>приоритет!E221</f>
        <v>42.211068211068209</v>
      </c>
      <c r="H222" s="51">
        <f>допродажи!E221</f>
        <v>42.211068211068209</v>
      </c>
      <c r="I222" s="52">
        <f>'средний чек'!E221</f>
        <v>70.537887783024615</v>
      </c>
      <c r="J222" s="71">
        <f>'ср. кол-во позиций в чеке'!E221</f>
        <v>67.48833333333333</v>
      </c>
      <c r="K222" s="54">
        <f>трафик!E221</f>
        <v>82.229729729729726</v>
      </c>
      <c r="L222" s="59">
        <f t="shared" si="36"/>
        <v>374.50290610880381</v>
      </c>
      <c r="M222" s="101">
        <f t="shared" si="40"/>
        <v>19</v>
      </c>
      <c r="N222" s="18">
        <f>'чек-лист'!E221</f>
        <v>96.474999999999994</v>
      </c>
      <c r="O222" s="213">
        <f>ТП!C221</f>
        <v>0</v>
      </c>
      <c r="P222" s="71">
        <f>'распорядок дня'!E221</f>
        <v>91.666666666666657</v>
      </c>
      <c r="Q222" s="167">
        <f>'время открытия'!C221</f>
        <v>100</v>
      </c>
      <c r="R222" s="5">
        <f>'время закрытия'!C221</f>
        <v>100</v>
      </c>
      <c r="S222" s="167">
        <f>сан.дни!C221</f>
        <v>100</v>
      </c>
      <c r="T222" s="167">
        <f>фотоотчеты!C221</f>
        <v>50</v>
      </c>
      <c r="U222" s="167">
        <f>инкассация!C221</f>
        <v>100</v>
      </c>
      <c r="V222" s="7">
        <f>'кол-во по штату'!E221</f>
        <v>87.5</v>
      </c>
      <c r="W222" s="192">
        <f>'кол-во по штату'!G221</f>
        <v>-0.5</v>
      </c>
      <c r="X222" s="167">
        <f>ценники!E221</f>
        <v>100</v>
      </c>
      <c r="Y222" s="167">
        <f>просрок!E221</f>
        <v>100</v>
      </c>
      <c r="Z222" s="167">
        <f>'медицинские книжки'!C221</f>
        <v>100</v>
      </c>
      <c r="AA222" s="77">
        <f>'% выкладки'!C221</f>
        <v>100</v>
      </c>
      <c r="AB222" s="2">
        <f>'товарные и кассовые отчеты'!D221</f>
        <v>100</v>
      </c>
      <c r="AC222" s="167">
        <f>'Z-отчеты'!C221</f>
        <v>100</v>
      </c>
      <c r="AD222" s="71">
        <f>Очередь!F221</f>
        <v>100</v>
      </c>
      <c r="AE222" s="7">
        <f>'Главная касса'!C221</f>
        <v>100</v>
      </c>
      <c r="AF222" s="277">
        <f>'минусовые остатки'!D221</f>
        <v>100</v>
      </c>
      <c r="AG222" s="26">
        <f t="shared" si="37"/>
        <v>1625.6416666666667</v>
      </c>
      <c r="AH222" s="205">
        <f t="shared" si="41"/>
        <v>15</v>
      </c>
      <c r="AI222" s="85">
        <f>ревизии!C221</f>
        <v>100</v>
      </c>
      <c r="AJ222" s="87">
        <f>ревизии!D221</f>
        <v>0</v>
      </c>
      <c r="AK222" s="285">
        <f>ревизии!F221</f>
        <v>100</v>
      </c>
      <c r="AL222" s="167">
        <f>локалки!E221</f>
        <v>95.833333333333329</v>
      </c>
      <c r="AM222" s="167">
        <f>'подснятия сигареты'!E221</f>
        <v>100</v>
      </c>
      <c r="AN222" s="278">
        <f>IF('предоставление скидок'!C221=0,100,0)</f>
        <v>100</v>
      </c>
      <c r="AO222" s="29">
        <f>IF('предоставление скидок'!D221=0,100,0)</f>
        <v>100</v>
      </c>
      <c r="AP222" s="208">
        <f t="shared" si="38"/>
        <v>595.83333333333326</v>
      </c>
      <c r="AQ222" s="175">
        <f t="shared" si="42"/>
        <v>2</v>
      </c>
      <c r="AR222" s="228">
        <f t="shared" si="39"/>
        <v>2595.9779061088038</v>
      </c>
      <c r="AS222" s="142">
        <f t="shared" si="43"/>
        <v>15</v>
      </c>
    </row>
    <row r="223" spans="3:45">
      <c r="D223" s="224" t="s">
        <v>649</v>
      </c>
      <c r="E223" s="43" t="s">
        <v>613</v>
      </c>
      <c r="F223" s="7">
        <f>'план на месяц'!E222</f>
        <v>99.368690909090915</v>
      </c>
      <c r="G223" s="51">
        <f>приоритет!E222</f>
        <v>136.64126028643611</v>
      </c>
      <c r="H223" s="51">
        <f>допродажи!E222</f>
        <v>129.40692728145936</v>
      </c>
      <c r="I223" s="52">
        <f>'средний чек'!E222</f>
        <v>92.332203125313654</v>
      </c>
      <c r="J223" s="71">
        <f>'ср. кол-во позиций в чеке'!E222</f>
        <v>81.28083333333332</v>
      </c>
      <c r="K223" s="54">
        <f>трафик!E222</f>
        <v>109.26781988214103</v>
      </c>
      <c r="L223" s="59">
        <f t="shared" si="36"/>
        <v>648.29773481777443</v>
      </c>
      <c r="M223" s="175">
        <f t="shared" si="40"/>
        <v>4</v>
      </c>
      <c r="N223" s="18">
        <f>'чек-лист'!E222</f>
        <v>93.412499999999994</v>
      </c>
      <c r="O223" s="213">
        <f>ТП!C222</f>
        <v>0</v>
      </c>
      <c r="P223" s="71">
        <f>'распорядок дня'!E222</f>
        <v>98.387096774193537</v>
      </c>
      <c r="Q223" s="167">
        <f>'время открытия'!C222</f>
        <v>100</v>
      </c>
      <c r="R223" s="5">
        <f>'время закрытия'!C222</f>
        <v>100</v>
      </c>
      <c r="S223" s="167">
        <f>сан.дни!C222</f>
        <v>100</v>
      </c>
      <c r="T223" s="167">
        <f>фотоотчеты!C222</f>
        <v>92.741935483870975</v>
      </c>
      <c r="U223" s="167">
        <f>инкассация!C222</f>
        <v>100</v>
      </c>
      <c r="V223" s="7">
        <f>'кол-во по штату'!E222</f>
        <v>100</v>
      </c>
      <c r="W223" s="192">
        <f>'кол-во по штату'!G222</f>
        <v>0</v>
      </c>
      <c r="X223" s="167">
        <f>ценники!E222</f>
        <v>100</v>
      </c>
      <c r="Y223" s="167">
        <f>просрок!E222</f>
        <v>100</v>
      </c>
      <c r="Z223" s="167">
        <f>'медицинские книжки'!C222</f>
        <v>100</v>
      </c>
      <c r="AA223" s="77">
        <f>'% выкладки'!C222</f>
        <v>95.327272727272728</v>
      </c>
      <c r="AB223" s="2">
        <f>'товарные и кассовые отчеты'!D222</f>
        <v>100</v>
      </c>
      <c r="AC223" s="167">
        <f>'Z-отчеты'!C222</f>
        <v>97.580645161290334</v>
      </c>
      <c r="AD223" s="71">
        <f>Очередь!F222</f>
        <v>100</v>
      </c>
      <c r="AE223" s="7">
        <f>'Главная касса'!C222</f>
        <v>100</v>
      </c>
      <c r="AF223" s="277">
        <f>'минусовые остатки'!D222</f>
        <v>100</v>
      </c>
      <c r="AG223" s="26">
        <f t="shared" si="37"/>
        <v>1677.4494501466274</v>
      </c>
      <c r="AH223" s="205">
        <f t="shared" si="41"/>
        <v>12</v>
      </c>
      <c r="AI223" s="85">
        <f>ревизии!C222</f>
        <v>94.25</v>
      </c>
      <c r="AJ223" s="87">
        <f>ревизии!D222</f>
        <v>-921.72249999999997</v>
      </c>
      <c r="AK223" s="285">
        <f>ревизии!F222</f>
        <v>0</v>
      </c>
      <c r="AL223" s="167">
        <f>локалки!E222</f>
        <v>100</v>
      </c>
      <c r="AM223" s="167">
        <f>'подснятия сигареты'!E222</f>
        <v>100</v>
      </c>
      <c r="AN223" s="278">
        <f>IF('предоставление скидок'!C222=0,100,0)</f>
        <v>0</v>
      </c>
      <c r="AO223" s="29">
        <f>IF('предоставление скидок'!D222=0,100,0)</f>
        <v>100</v>
      </c>
      <c r="AP223" s="208">
        <f t="shared" si="38"/>
        <v>394.25</v>
      </c>
      <c r="AQ223" s="101">
        <f t="shared" si="42"/>
        <v>11</v>
      </c>
      <c r="AR223" s="228">
        <f t="shared" si="39"/>
        <v>2719.9971849644016</v>
      </c>
      <c r="AS223" s="175">
        <f t="shared" si="43"/>
        <v>6</v>
      </c>
    </row>
    <row r="224" spans="3:45">
      <c r="D224" s="224" t="s">
        <v>122</v>
      </c>
      <c r="E224" s="43" t="s">
        <v>673</v>
      </c>
      <c r="F224" s="7">
        <f>'план на месяц'!E223</f>
        <v>90.899038499241229</v>
      </c>
      <c r="G224" s="51">
        <f>приоритет!E223</f>
        <v>116.74500580963156</v>
      </c>
      <c r="H224" s="51">
        <f>допродажи!E223</f>
        <v>69.673231599934951</v>
      </c>
      <c r="I224" s="52">
        <f>'средний чек'!E223</f>
        <v>95.826794403052645</v>
      </c>
      <c r="J224" s="71">
        <f>'ср. кол-во позиций в чеке'!E223</f>
        <v>75.450624999999988</v>
      </c>
      <c r="K224" s="54">
        <f>трафик!E223</f>
        <v>92.725830987378231</v>
      </c>
      <c r="L224" s="59">
        <f t="shared" si="36"/>
        <v>541.32052629923862</v>
      </c>
      <c r="M224" s="205">
        <f t="shared" si="40"/>
        <v>15</v>
      </c>
      <c r="N224" s="18">
        <f>'чек-лист'!E223</f>
        <v>97.236458333333331</v>
      </c>
      <c r="O224" s="213">
        <f>ТП!C223</f>
        <v>70.833333333333329</v>
      </c>
      <c r="P224" s="71">
        <f>'распорядок дня'!E223</f>
        <v>97.253024193548399</v>
      </c>
      <c r="Q224" s="167">
        <f>'время открытия'!C223</f>
        <v>100</v>
      </c>
      <c r="R224" s="5">
        <f>'время закрытия'!C223</f>
        <v>100</v>
      </c>
      <c r="S224" s="167">
        <f>сан.дни!C223</f>
        <v>100</v>
      </c>
      <c r="T224" s="167">
        <f>фотоотчеты!C223</f>
        <v>86.505376344086031</v>
      </c>
      <c r="U224" s="167">
        <f>инкассация!C223</f>
        <v>98.978494623655905</v>
      </c>
      <c r="V224" s="7">
        <f>'кол-во по штату'!E223</f>
        <v>98.571428571428584</v>
      </c>
      <c r="W224" s="192">
        <f>'кол-во по штату'!G223</f>
        <v>-6.25E-2</v>
      </c>
      <c r="X224" s="167">
        <f>ценники!E223</f>
        <v>93.023255813953483</v>
      </c>
      <c r="Y224" s="167">
        <f>просрок!E223</f>
        <v>93.023255813953483</v>
      </c>
      <c r="Z224" s="167">
        <f>'медицинские книжки'!C223</f>
        <v>100</v>
      </c>
      <c r="AA224" s="77">
        <f>'% выкладки'!C223</f>
        <v>99.63636363636364</v>
      </c>
      <c r="AB224" s="2">
        <f>'товарные и кассовые отчеты'!D223</f>
        <v>100</v>
      </c>
      <c r="AC224" s="167">
        <f>'Z-отчеты'!C223</f>
        <v>98.034274193548384</v>
      </c>
      <c r="AD224" s="71">
        <f>Очередь!F223</f>
        <v>100</v>
      </c>
      <c r="AE224" s="7">
        <f>'Главная касса'!C223</f>
        <v>100</v>
      </c>
      <c r="AF224" s="277">
        <f>'минусовые остатки'!D223</f>
        <v>100</v>
      </c>
      <c r="AG224" s="26">
        <f t="shared" si="37"/>
        <v>1733.0952648572047</v>
      </c>
      <c r="AH224" s="205">
        <f t="shared" si="41"/>
        <v>2</v>
      </c>
      <c r="AI224" s="85">
        <f>ревизии!C223</f>
        <v>84.125</v>
      </c>
      <c r="AJ224" s="87">
        <f>ревизии!D223</f>
        <v>-4861.3031250000004</v>
      </c>
      <c r="AK224" s="285">
        <f>ревизии!F223</f>
        <v>0</v>
      </c>
      <c r="AL224" s="167">
        <f>локалки!E223</f>
        <v>98.972332015810281</v>
      </c>
      <c r="AM224" s="167">
        <f>'подснятия сигареты'!E223</f>
        <v>98.684210526315795</v>
      </c>
      <c r="AN224" s="278">
        <f>IF('предоставление скидок'!C223=0,100,0)</f>
        <v>0</v>
      </c>
      <c r="AO224" s="29">
        <f>IF('предоставление скидок'!D223=0,100,0)</f>
        <v>0</v>
      </c>
      <c r="AP224" s="208">
        <f t="shared" si="38"/>
        <v>281.78154254212609</v>
      </c>
      <c r="AQ224" s="101">
        <f t="shared" si="42"/>
        <v>19</v>
      </c>
      <c r="AR224" s="228">
        <f t="shared" si="39"/>
        <v>2556.1973336985693</v>
      </c>
      <c r="AS224" s="142">
        <f t="shared" si="43"/>
        <v>16</v>
      </c>
    </row>
    <row r="225" spans="3:45">
      <c r="D225" s="224" t="s">
        <v>171</v>
      </c>
      <c r="E225" s="43" t="s">
        <v>613</v>
      </c>
      <c r="F225" s="7">
        <f>'план на месяц'!E224</f>
        <v>100.85294027003229</v>
      </c>
      <c r="G225" s="51">
        <f>приоритет!E224</f>
        <v>98.228522801937061</v>
      </c>
      <c r="H225" s="51">
        <f>допродажи!E224</f>
        <v>82.974218194793863</v>
      </c>
      <c r="I225" s="52">
        <f>'средний чек'!E224</f>
        <v>100.59530291086791</v>
      </c>
      <c r="J225" s="71">
        <f>'ср. кол-во позиций в чеке'!E224</f>
        <v>82.476666666666674</v>
      </c>
      <c r="K225" s="54">
        <f>трафик!E224</f>
        <v>101.30094445731091</v>
      </c>
      <c r="L225" s="59">
        <f t="shared" si="36"/>
        <v>566.42859530160877</v>
      </c>
      <c r="M225" s="205">
        <f t="shared" si="40"/>
        <v>10</v>
      </c>
      <c r="N225" s="18">
        <f>'чек-лист'!E224</f>
        <v>97.337500000000006</v>
      </c>
      <c r="O225" s="213">
        <f>ТП!C224</f>
        <v>40.75</v>
      </c>
      <c r="P225" s="71">
        <f>'распорядок дня'!E224</f>
        <v>96.311230585424141</v>
      </c>
      <c r="Q225" s="167">
        <f>'время открытия'!C224</f>
        <v>100</v>
      </c>
      <c r="R225" s="5">
        <f>'время закрытия'!C224</f>
        <v>100</v>
      </c>
      <c r="S225" s="167">
        <f>сан.дни!C224</f>
        <v>100</v>
      </c>
      <c r="T225" s="167">
        <f>фотоотчеты!C224</f>
        <v>78.673835125448036</v>
      </c>
      <c r="U225" s="167">
        <f>инкассация!C224</f>
        <v>100</v>
      </c>
      <c r="V225" s="7">
        <f>'кол-во по штату'!E224</f>
        <v>100</v>
      </c>
      <c r="W225" s="192">
        <f>'кол-во по штату'!G224</f>
        <v>0</v>
      </c>
      <c r="X225" s="167">
        <f>ценники!E224</f>
        <v>91.666666666666671</v>
      </c>
      <c r="Y225" s="167">
        <f>просрок!E224</f>
        <v>91.666666666666671</v>
      </c>
      <c r="Z225" s="167">
        <f>'медицинские книжки'!C224</f>
        <v>100</v>
      </c>
      <c r="AA225" s="77">
        <f>'% выкладки'!C224</f>
        <v>100</v>
      </c>
      <c r="AB225" s="2">
        <f>'товарные и кассовые отчеты'!D224</f>
        <v>100</v>
      </c>
      <c r="AC225" s="167">
        <f>'Z-отчеты'!C224</f>
        <v>99.193548387096769</v>
      </c>
      <c r="AD225" s="71">
        <f>Очередь!F224</f>
        <v>100</v>
      </c>
      <c r="AE225" s="7">
        <f>'Главная касса'!C224</f>
        <v>100</v>
      </c>
      <c r="AF225" s="277">
        <f>'минусовые остатки'!D224</f>
        <v>100</v>
      </c>
      <c r="AG225" s="26">
        <f t="shared" si="37"/>
        <v>1695.5994474313022</v>
      </c>
      <c r="AH225" s="205">
        <f t="shared" si="41"/>
        <v>10</v>
      </c>
      <c r="AI225" s="85">
        <f>ревизии!C224</f>
        <v>75.5</v>
      </c>
      <c r="AJ225" s="87">
        <f>ревизии!D224</f>
        <v>-4168.7950000000001</v>
      </c>
      <c r="AK225" s="285">
        <f>ревизии!F224</f>
        <v>50</v>
      </c>
      <c r="AL225" s="167">
        <f>локалки!E224</f>
        <v>100</v>
      </c>
      <c r="AM225" s="167">
        <f>'подснятия сигареты'!E224</f>
        <v>89.743589743589737</v>
      </c>
      <c r="AN225" s="278">
        <f>IF('предоставление скидок'!C224=0,100,0)</f>
        <v>0</v>
      </c>
      <c r="AO225" s="29">
        <f>IF('предоставление скидок'!D224=0,100,0)</f>
        <v>100</v>
      </c>
      <c r="AP225" s="208">
        <f t="shared" si="38"/>
        <v>415.24358974358972</v>
      </c>
      <c r="AQ225" s="101">
        <f t="shared" si="42"/>
        <v>9</v>
      </c>
      <c r="AR225" s="228">
        <f t="shared" si="39"/>
        <v>2677.2716324765006</v>
      </c>
      <c r="AS225" s="142">
        <f t="shared" si="43"/>
        <v>11</v>
      </c>
    </row>
    <row r="226" spans="3:45">
      <c r="D226" s="224" t="s">
        <v>770</v>
      </c>
      <c r="E226" s="43" t="s">
        <v>778</v>
      </c>
      <c r="F226" s="7">
        <f>'план на месяц'!E225</f>
        <v>33.992289469231203</v>
      </c>
      <c r="G226" s="51">
        <f>приоритет!E225</f>
        <v>71.886958386958383</v>
      </c>
      <c r="H226" s="51">
        <f>допродажи!E225</f>
        <v>71.886958386958383</v>
      </c>
      <c r="I226" s="52">
        <f>'средний чек'!E225</f>
        <v>83.52383083878388</v>
      </c>
      <c r="J226" s="71">
        <f>'ср. кол-во позиций в чеке'!E225</f>
        <v>79.542222222222208</v>
      </c>
      <c r="K226" s="54">
        <f>трафик!E225</f>
        <v>39.110893208738311</v>
      </c>
      <c r="L226" s="59">
        <f t="shared" ref="L226" si="44">SUM(F226:K226)</f>
        <v>379.94315251289237</v>
      </c>
      <c r="M226" s="100">
        <f t="shared" ref="M226" si="45">RANK(L226,$L$215:$L$233)</f>
        <v>18</v>
      </c>
      <c r="N226" s="18">
        <f>'чек-лист'!E225</f>
        <v>99.5</v>
      </c>
      <c r="O226" s="213">
        <f>ТП!C225</f>
        <v>0</v>
      </c>
      <c r="P226" s="71">
        <f>'распорядок дня'!E225</f>
        <v>95.138888888888886</v>
      </c>
      <c r="Q226" s="167">
        <f>'время открытия'!C225</f>
        <v>100</v>
      </c>
      <c r="R226" s="5">
        <f>'время закрытия'!C225</f>
        <v>100</v>
      </c>
      <c r="S226" s="167">
        <f>сан.дни!C225</f>
        <v>100</v>
      </c>
      <c r="T226" s="167">
        <f>фотоотчеты!C225</f>
        <v>79.166666666666671</v>
      </c>
      <c r="U226" s="167">
        <f>инкассация!C225</f>
        <v>100</v>
      </c>
      <c r="V226" s="7">
        <f>'кол-во по штату'!E225</f>
        <v>100</v>
      </c>
      <c r="W226" s="192">
        <f>'кол-во по штату'!G225</f>
        <v>0</v>
      </c>
      <c r="X226" s="167">
        <f>ценники!E225</f>
        <v>100</v>
      </c>
      <c r="Y226" s="167">
        <f>просрок!E225</f>
        <v>100</v>
      </c>
      <c r="Z226" s="167">
        <f>'медицинские книжки'!C225</f>
        <v>0</v>
      </c>
      <c r="AA226" s="77">
        <f>'% выкладки'!C225</f>
        <v>100</v>
      </c>
      <c r="AB226" s="2">
        <f>'товарные и кассовые отчеты'!D225</f>
        <v>100</v>
      </c>
      <c r="AC226" s="167">
        <f>'Z-отчеты'!C225</f>
        <v>91.666666666666671</v>
      </c>
      <c r="AD226" s="71">
        <f>Очередь!F225</f>
        <v>0</v>
      </c>
      <c r="AE226" s="7">
        <f>'Главная касса'!C225</f>
        <v>100</v>
      </c>
      <c r="AF226" s="277">
        <f>'минусовые остатки'!D225</f>
        <v>100</v>
      </c>
      <c r="AG226" s="26">
        <f t="shared" si="37"/>
        <v>1465.4722222222222</v>
      </c>
      <c r="AH226" s="188">
        <f t="shared" si="41"/>
        <v>19</v>
      </c>
      <c r="AI226" s="85">
        <f>ревизии!C225</f>
        <v>100</v>
      </c>
      <c r="AJ226" s="87">
        <f>ревизии!D225</f>
        <v>0</v>
      </c>
      <c r="AK226" s="285">
        <f>ревизии!F225</f>
        <v>100</v>
      </c>
      <c r="AL226" s="167">
        <f>локалки!E225</f>
        <v>100</v>
      </c>
      <c r="AM226" s="167">
        <f>'подснятия сигареты'!E225</f>
        <v>100</v>
      </c>
      <c r="AN226" s="278">
        <f>IF('предоставление скидок'!C225=0,100,0)</f>
        <v>100</v>
      </c>
      <c r="AO226" s="29">
        <f>IF('предоставление скидок'!D225=0,100,0)</f>
        <v>100</v>
      </c>
      <c r="AP226" s="208">
        <f t="shared" si="38"/>
        <v>600</v>
      </c>
      <c r="AQ226" s="175">
        <f t="shared" si="42"/>
        <v>1</v>
      </c>
      <c r="AR226" s="228">
        <f t="shared" si="39"/>
        <v>2445.4153747351147</v>
      </c>
      <c r="AS226" s="142">
        <f t="shared" si="43"/>
        <v>19</v>
      </c>
    </row>
    <row r="227" spans="3:45">
      <c r="D227" s="224" t="s">
        <v>124</v>
      </c>
      <c r="E227" s="43" t="s">
        <v>814</v>
      </c>
      <c r="F227" s="7">
        <f>'план на месяц'!E226</f>
        <v>103.75704981815966</v>
      </c>
      <c r="G227" s="51">
        <f>приоритет!E226</f>
        <v>106.87603871109333</v>
      </c>
      <c r="H227" s="51">
        <f>допродажи!E226</f>
        <v>81.692759665248005</v>
      </c>
      <c r="I227" s="52">
        <f>'средний чек'!E226</f>
        <v>92.184519224075729</v>
      </c>
      <c r="J227" s="71">
        <f>'ср. кол-во позиций в чеке'!E226</f>
        <v>86.87833333333333</v>
      </c>
      <c r="K227" s="54">
        <f>трафик!E226</f>
        <v>106.24566721976612</v>
      </c>
      <c r="L227" s="59">
        <f t="shared" si="36"/>
        <v>577.63436797167617</v>
      </c>
      <c r="M227" s="205">
        <f t="shared" si="40"/>
        <v>8</v>
      </c>
      <c r="N227" s="18">
        <f>'чек-лист'!E226</f>
        <v>96.5625</v>
      </c>
      <c r="O227" s="213">
        <f>ТП!C226</f>
        <v>91.833333333333329</v>
      </c>
      <c r="P227" s="71">
        <f>'распорядок дня'!E226</f>
        <v>97.950268817204318</v>
      </c>
      <c r="Q227" s="167">
        <f>'время открытия'!C226</f>
        <v>100</v>
      </c>
      <c r="R227" s="5">
        <f>'время закрытия'!C226</f>
        <v>100</v>
      </c>
      <c r="S227" s="167">
        <f>сан.дни!C226</f>
        <v>100</v>
      </c>
      <c r="T227" s="167">
        <f>фотоотчеты!C226</f>
        <v>90.161290322580641</v>
      </c>
      <c r="U227" s="167">
        <f>инкассация!C226</f>
        <v>100</v>
      </c>
      <c r="V227" s="7">
        <f>'кол-во по штату'!E226</f>
        <v>100</v>
      </c>
      <c r="W227" s="192">
        <f>'кол-во по штату'!G226</f>
        <v>0</v>
      </c>
      <c r="X227" s="167">
        <f>ценники!E226</f>
        <v>100</v>
      </c>
      <c r="Y227" s="167">
        <f>просрок!E226</f>
        <v>100</v>
      </c>
      <c r="Z227" s="167">
        <f>'медицинские книжки'!C226</f>
        <v>100</v>
      </c>
      <c r="AA227" s="77">
        <f>'% выкладки'!C226</f>
        <v>79.545454545454561</v>
      </c>
      <c r="AB227" s="2">
        <f>'товарные и кассовые отчеты'!D226</f>
        <v>100</v>
      </c>
      <c r="AC227" s="167">
        <f>'Z-отчеты'!C226</f>
        <v>97.540322580645153</v>
      </c>
      <c r="AD227" s="71">
        <f>Очередь!F226</f>
        <v>100</v>
      </c>
      <c r="AE227" s="7">
        <f>'Главная касса'!C226</f>
        <v>100</v>
      </c>
      <c r="AF227" s="277">
        <f>'минусовые остатки'!D226</f>
        <v>50</v>
      </c>
      <c r="AG227" s="26">
        <f t="shared" si="37"/>
        <v>1703.5931695992181</v>
      </c>
      <c r="AH227" s="205">
        <f t="shared" si="41"/>
        <v>7</v>
      </c>
      <c r="AI227" s="85">
        <f>ревизии!C226</f>
        <v>98.5</v>
      </c>
      <c r="AJ227" s="87">
        <f>ревизии!D226</f>
        <v>225.91249999999997</v>
      </c>
      <c r="AK227" s="285">
        <f>ревизии!F226</f>
        <v>0</v>
      </c>
      <c r="AL227" s="167">
        <f>локалки!E226</f>
        <v>94.107452339688038</v>
      </c>
      <c r="AM227" s="167">
        <f>'подснятия сигареты'!E226</f>
        <v>93.548387096774192</v>
      </c>
      <c r="AN227" s="278">
        <f>IF('предоставление скидок'!C226=0,100,0)</f>
        <v>100</v>
      </c>
      <c r="AO227" s="29">
        <f>IF('предоставление скидок'!D226=0,100,0)</f>
        <v>0</v>
      </c>
      <c r="AP227" s="208">
        <f t="shared" si="38"/>
        <v>386.1558394364622</v>
      </c>
      <c r="AQ227" s="101">
        <f t="shared" si="42"/>
        <v>14</v>
      </c>
      <c r="AR227" s="228">
        <f t="shared" si="39"/>
        <v>2667.3833770073566</v>
      </c>
      <c r="AS227" s="142">
        <f t="shared" si="43"/>
        <v>12</v>
      </c>
    </row>
    <row r="228" spans="3:45">
      <c r="D228" s="224" t="s">
        <v>654</v>
      </c>
      <c r="E228" s="43" t="s">
        <v>645</v>
      </c>
      <c r="F228" s="7">
        <f>'план на месяц'!E227</f>
        <v>99.770404440154422</v>
      </c>
      <c r="G228" s="51">
        <f>приоритет!E227</f>
        <v>161.12477286493038</v>
      </c>
      <c r="H228" s="51">
        <f>допродажи!E227</f>
        <v>104.0358415957302</v>
      </c>
      <c r="I228" s="52">
        <f>'средний чек'!E227</f>
        <v>94.109121408872994</v>
      </c>
      <c r="J228" s="71">
        <f>'ср. кол-во позиций в чеке'!E227</f>
        <v>81.596666666666664</v>
      </c>
      <c r="K228" s="54">
        <f>трафик!E227</f>
        <v>103.79349459634616</v>
      </c>
      <c r="L228" s="59">
        <f t="shared" si="36"/>
        <v>644.43030157270084</v>
      </c>
      <c r="M228" s="205">
        <f t="shared" si="40"/>
        <v>5</v>
      </c>
      <c r="N228" s="18">
        <f>'чек-лист'!E227</f>
        <v>98.8</v>
      </c>
      <c r="O228" s="213">
        <f>ТП!C227</f>
        <v>0</v>
      </c>
      <c r="P228" s="71">
        <f>'распорядок дня'!E227</f>
        <v>98.118279569892479</v>
      </c>
      <c r="Q228" s="167">
        <f>'время открытия'!C227</f>
        <v>100</v>
      </c>
      <c r="R228" s="5">
        <f>'время закрытия'!C227</f>
        <v>100</v>
      </c>
      <c r="S228" s="167">
        <f>сан.дни!C227</f>
        <v>100</v>
      </c>
      <c r="T228" s="167">
        <f>фотоотчеты!C227</f>
        <v>90.322580645161281</v>
      </c>
      <c r="U228" s="167">
        <f>инкассация!C227</f>
        <v>100</v>
      </c>
      <c r="V228" s="7">
        <f>'кол-во по штату'!E227</f>
        <v>100</v>
      </c>
      <c r="W228" s="192">
        <f>'кол-во по штату'!G227</f>
        <v>0</v>
      </c>
      <c r="X228" s="167">
        <f>ценники!E227</f>
        <v>100</v>
      </c>
      <c r="Y228" s="167">
        <f>просрок!E227</f>
        <v>100</v>
      </c>
      <c r="Z228" s="167">
        <f>'медицинские книжки'!C227</f>
        <v>50</v>
      </c>
      <c r="AA228" s="77">
        <f>'% выкладки'!C227</f>
        <v>100</v>
      </c>
      <c r="AB228" s="2">
        <f>'товарные и кассовые отчеты'!D227</f>
        <v>90</v>
      </c>
      <c r="AC228" s="167">
        <f>'Z-отчеты'!C227</f>
        <v>98.387096774193552</v>
      </c>
      <c r="AD228" s="71">
        <f>Очередь!F227</f>
        <v>100</v>
      </c>
      <c r="AE228" s="7">
        <f>'Главная касса'!C227</f>
        <v>100</v>
      </c>
      <c r="AF228" s="277">
        <f>'минусовые остатки'!D227</f>
        <v>50</v>
      </c>
      <c r="AG228" s="26">
        <f t="shared" si="37"/>
        <v>1575.6279569892472</v>
      </c>
      <c r="AH228" s="188">
        <f t="shared" si="41"/>
        <v>16</v>
      </c>
      <c r="AI228" s="85">
        <f>ревизии!C227</f>
        <v>97</v>
      </c>
      <c r="AJ228" s="87">
        <f>ревизии!D227</f>
        <v>-115.67</v>
      </c>
      <c r="AK228" s="285">
        <f>ревизии!F227</f>
        <v>0</v>
      </c>
      <c r="AL228" s="167">
        <f>локалки!E227</f>
        <v>69.101123595505612</v>
      </c>
      <c r="AM228" s="167">
        <f>'подснятия сигареты'!E227</f>
        <v>72.72727272727272</v>
      </c>
      <c r="AN228" s="278">
        <f>IF('предоставление скидок'!C227=0,100,0)</f>
        <v>100</v>
      </c>
      <c r="AO228" s="29">
        <f>IF('предоставление скидок'!D227=0,100,0)</f>
        <v>100</v>
      </c>
      <c r="AP228" s="208">
        <f t="shared" si="38"/>
        <v>438.8283963227783</v>
      </c>
      <c r="AQ228" s="101">
        <f t="shared" si="42"/>
        <v>7</v>
      </c>
      <c r="AR228" s="228">
        <f t="shared" si="39"/>
        <v>2658.8866548847263</v>
      </c>
      <c r="AS228" s="142">
        <f t="shared" si="43"/>
        <v>14</v>
      </c>
    </row>
    <row r="229" spans="3:45">
      <c r="D229" s="259" t="s">
        <v>471</v>
      </c>
      <c r="E229" s="260" t="s">
        <v>607</v>
      </c>
      <c r="F229" s="7">
        <f>'план на месяц'!E228</f>
        <v>87.82820115999435</v>
      </c>
      <c r="G229" s="51">
        <f>приоритет!E228</f>
        <v>112.54704239098695</v>
      </c>
      <c r="H229" s="51">
        <f>допродажи!E228</f>
        <v>116.21350298955248</v>
      </c>
      <c r="I229" s="52">
        <f>'средний чек'!E228</f>
        <v>90.092471637647179</v>
      </c>
      <c r="J229" s="71">
        <f>'ср. кол-во позиций в чеке'!E228</f>
        <v>75.50888888888889</v>
      </c>
      <c r="K229" s="54">
        <f>трафик!E228</f>
        <v>94.425486881979552</v>
      </c>
      <c r="L229" s="59">
        <f t="shared" si="36"/>
        <v>576.6155939490493</v>
      </c>
      <c r="M229" s="242">
        <f t="shared" si="40"/>
        <v>9</v>
      </c>
      <c r="N229" s="18">
        <f>'чек-лист'!E228</f>
        <v>97.45</v>
      </c>
      <c r="O229" s="213">
        <f>ТП!C228</f>
        <v>0</v>
      </c>
      <c r="P229" s="71">
        <f>'распорядок дня'!E228</f>
        <v>97.593445980542754</v>
      </c>
      <c r="Q229" s="167">
        <f>'время открытия'!C228</f>
        <v>100</v>
      </c>
      <c r="R229" s="5">
        <f>'время закрытия'!C228</f>
        <v>100</v>
      </c>
      <c r="S229" s="167">
        <f>сан.дни!C228</f>
        <v>100</v>
      </c>
      <c r="T229" s="167">
        <f>фотоотчеты!C228</f>
        <v>88.786482334869433</v>
      </c>
      <c r="U229" s="167">
        <f>инкассация!C228</f>
        <v>97.849462365591407</v>
      </c>
      <c r="V229" s="7">
        <f>'кол-во по штату'!E228</f>
        <v>100</v>
      </c>
      <c r="W229" s="192">
        <f>'кол-во по штату'!G228</f>
        <v>0</v>
      </c>
      <c r="X229" s="167">
        <f>ценники!E228</f>
        <v>100</v>
      </c>
      <c r="Y229" s="167">
        <f>просрок!E228</f>
        <v>100</v>
      </c>
      <c r="Z229" s="167">
        <f>'медицинские книжки'!C228</f>
        <v>100</v>
      </c>
      <c r="AA229" s="77">
        <f>'% выкладки'!C228</f>
        <v>98.872727272727275</v>
      </c>
      <c r="AB229" s="2">
        <f>'товарные и кассовые отчеты'!D228</f>
        <v>90</v>
      </c>
      <c r="AC229" s="167">
        <f>'Z-отчеты'!C228</f>
        <v>98.924731182795696</v>
      </c>
      <c r="AD229" s="71">
        <f>Очередь!F228</f>
        <v>100</v>
      </c>
      <c r="AE229" s="7">
        <f>'Главная касса'!C228</f>
        <v>100</v>
      </c>
      <c r="AF229" s="277">
        <f>'минусовые остатки'!D228</f>
        <v>100</v>
      </c>
      <c r="AG229" s="26">
        <f t="shared" si="37"/>
        <v>1669.4768491365267</v>
      </c>
      <c r="AH229" s="205">
        <f t="shared" si="41"/>
        <v>13</v>
      </c>
      <c r="AI229" s="85">
        <f>ревизии!C228</f>
        <v>94.5</v>
      </c>
      <c r="AJ229" s="87">
        <f>ревизии!D228</f>
        <v>-241.11666666666665</v>
      </c>
      <c r="AK229" s="285">
        <f>ревизии!F228</f>
        <v>0</v>
      </c>
      <c r="AL229" s="167">
        <f>локалки!E228</f>
        <v>96.940726577437857</v>
      </c>
      <c r="AM229" s="167">
        <f>'подснятия сигареты'!E228</f>
        <v>100</v>
      </c>
      <c r="AN229" s="278">
        <f>IF('предоставление скидок'!C228=0,100,0)</f>
        <v>0</v>
      </c>
      <c r="AO229" s="29">
        <f>IF('предоставление скидок'!D228=0,100,0)</f>
        <v>0</v>
      </c>
      <c r="AP229" s="208">
        <f t="shared" si="38"/>
        <v>291.44072657743789</v>
      </c>
      <c r="AQ229" s="101">
        <f t="shared" si="42"/>
        <v>18</v>
      </c>
      <c r="AR229" s="228">
        <f t="shared" si="39"/>
        <v>2537.5331696630137</v>
      </c>
      <c r="AS229" s="142">
        <f t="shared" si="43"/>
        <v>17</v>
      </c>
    </row>
    <row r="230" spans="3:45">
      <c r="D230" s="224" t="s">
        <v>559</v>
      </c>
      <c r="E230" s="43" t="s">
        <v>613</v>
      </c>
      <c r="F230" s="7">
        <f>'план на месяц'!E229</f>
        <v>74.078321224800305</v>
      </c>
      <c r="G230" s="51">
        <f>приоритет!E229</f>
        <v>476.93256637168145</v>
      </c>
      <c r="H230" s="51">
        <f>допродажи!E229</f>
        <v>69.139746927918495</v>
      </c>
      <c r="I230" s="52">
        <f>'средний чек'!E229</f>
        <v>99.729105151717263</v>
      </c>
      <c r="J230" s="71">
        <f>'ср. кол-во позиций в чеке'!E229</f>
        <v>93.355000000000004</v>
      </c>
      <c r="K230" s="54">
        <f>трафик!E229</f>
        <v>73.452040934320067</v>
      </c>
      <c r="L230" s="59">
        <f t="shared" si="36"/>
        <v>886.68678061043761</v>
      </c>
      <c r="M230" s="175">
        <f t="shared" si="40"/>
        <v>1</v>
      </c>
      <c r="N230" s="18">
        <f>'чек-лист'!E229</f>
        <v>93.375</v>
      </c>
      <c r="O230" s="213">
        <f>ТП!C229</f>
        <v>0</v>
      </c>
      <c r="P230" s="71">
        <f>'распорядок дня'!E229</f>
        <v>98.118279569892479</v>
      </c>
      <c r="Q230" s="167">
        <f>'время открытия'!C229</f>
        <v>99.193548387096769</v>
      </c>
      <c r="R230" s="5">
        <f>'время закрытия'!C229</f>
        <v>100</v>
      </c>
      <c r="S230" s="167">
        <f>сан.дни!C229</f>
        <v>100</v>
      </c>
      <c r="T230" s="167">
        <f>фотоотчеты!C229</f>
        <v>91.129032258064512</v>
      </c>
      <c r="U230" s="167">
        <f>инкассация!C229</f>
        <v>100</v>
      </c>
      <c r="V230" s="7">
        <f>'кол-во по штату'!E229</f>
        <v>76.923076923076934</v>
      </c>
      <c r="W230" s="192">
        <f>'кол-во по штату'!G229</f>
        <v>-0.75</v>
      </c>
      <c r="X230" s="167">
        <f>ценники!E229</f>
        <v>100</v>
      </c>
      <c r="Y230" s="167">
        <f>просрок!E229</f>
        <v>100</v>
      </c>
      <c r="Z230" s="167">
        <f>'медицинские книжки'!C229</f>
        <v>100</v>
      </c>
      <c r="AA230" s="77">
        <f>'% выкладки'!C229</f>
        <v>100</v>
      </c>
      <c r="AB230" s="2">
        <f>'товарные и кассовые отчеты'!D229</f>
        <v>100</v>
      </c>
      <c r="AC230" s="167">
        <f>'Z-отчеты'!C229</f>
        <v>98.387096774193552</v>
      </c>
      <c r="AD230" s="71">
        <f>Очередь!F229</f>
        <v>100</v>
      </c>
      <c r="AE230" s="7">
        <f>'Главная касса'!C229</f>
        <v>0</v>
      </c>
      <c r="AF230" s="277">
        <f>'минусовые остатки'!D229</f>
        <v>100</v>
      </c>
      <c r="AG230" s="26">
        <f t="shared" si="37"/>
        <v>1557.1260339123241</v>
      </c>
      <c r="AH230" s="188">
        <f t="shared" si="41"/>
        <v>17</v>
      </c>
      <c r="AI230" s="85">
        <f>ревизии!C229</f>
        <v>50.5</v>
      </c>
      <c r="AJ230" s="87">
        <f>ревизии!D229</f>
        <v>-18952.147499999999</v>
      </c>
      <c r="AK230" s="285">
        <f>ревизии!F229</f>
        <v>0</v>
      </c>
      <c r="AL230" s="167">
        <f>локалки!E229</f>
        <v>95.32163742690058</v>
      </c>
      <c r="AM230" s="167">
        <f>'подснятия сигареты'!E229</f>
        <v>84.090909090909093</v>
      </c>
      <c r="AN230" s="278">
        <f>IF('предоставление скидок'!C229=0,100,0)</f>
        <v>0</v>
      </c>
      <c r="AO230" s="29">
        <f>IF('предоставление скидок'!D229=0,100,0)</f>
        <v>100</v>
      </c>
      <c r="AP230" s="208">
        <f t="shared" si="38"/>
        <v>329.91254651780969</v>
      </c>
      <c r="AQ230" s="101">
        <f t="shared" si="42"/>
        <v>16</v>
      </c>
      <c r="AR230" s="228">
        <f t="shared" si="39"/>
        <v>2773.7253610405714</v>
      </c>
      <c r="AS230" s="175">
        <f t="shared" si="43"/>
        <v>1</v>
      </c>
    </row>
    <row r="231" spans="3:45">
      <c r="D231" s="224" t="s">
        <v>584</v>
      </c>
      <c r="E231" s="43" t="s">
        <v>645</v>
      </c>
      <c r="F231" s="7">
        <f>'план на месяц'!E230</f>
        <v>109.2809501166861</v>
      </c>
      <c r="G231" s="51">
        <f>приоритет!E230</f>
        <v>118.22116923076923</v>
      </c>
      <c r="H231" s="51">
        <f>допродажи!E230</f>
        <v>48.360039967433934</v>
      </c>
      <c r="I231" s="52">
        <f>'средний чек'!E230</f>
        <v>98.510930774465962</v>
      </c>
      <c r="J231" s="71">
        <f>'ср. кол-во позиций в чеке'!E230</f>
        <v>81.8</v>
      </c>
      <c r="K231" s="54">
        <f>трафик!E230</f>
        <v>109.7236831053856</v>
      </c>
      <c r="L231" s="59">
        <f t="shared" si="36"/>
        <v>565.89677319474083</v>
      </c>
      <c r="M231" s="175">
        <f t="shared" si="40"/>
        <v>11</v>
      </c>
      <c r="N231" s="18">
        <f>'чек-лист'!E230</f>
        <v>91.375</v>
      </c>
      <c r="O231" s="213">
        <f>ТП!C230</f>
        <v>59</v>
      </c>
      <c r="P231" s="71">
        <f>'распорядок дня'!E230</f>
        <v>98.924731182795682</v>
      </c>
      <c r="Q231" s="167">
        <f>'время открытия'!C230</f>
        <v>100</v>
      </c>
      <c r="R231" s="5">
        <f>'время закрытия'!C230</f>
        <v>100</v>
      </c>
      <c r="S231" s="167">
        <f>сан.дни!C230</f>
        <v>100</v>
      </c>
      <c r="T231" s="167">
        <f>фотоотчеты!C230</f>
        <v>93.548387096774206</v>
      </c>
      <c r="U231" s="167">
        <f>инкассация!C230</f>
        <v>100</v>
      </c>
      <c r="V231" s="7">
        <f>'кол-во по штату'!E230</f>
        <v>100</v>
      </c>
      <c r="W231" s="192">
        <f>'кол-во по штату'!G230</f>
        <v>0</v>
      </c>
      <c r="X231" s="167">
        <f>ценники!E230</f>
        <v>100</v>
      </c>
      <c r="Y231" s="167">
        <f>просрок!E230</f>
        <v>100</v>
      </c>
      <c r="Z231" s="167">
        <f>'медицинские книжки'!C230</f>
        <v>100</v>
      </c>
      <c r="AA231" s="77">
        <f>'% выкладки'!C230</f>
        <v>100</v>
      </c>
      <c r="AB231" s="2">
        <f>'товарные и кассовые отчеты'!D230</f>
        <v>100</v>
      </c>
      <c r="AC231" s="167">
        <f>'Z-отчеты'!C230</f>
        <v>100</v>
      </c>
      <c r="AD231" s="71">
        <f>Очередь!F230</f>
        <v>100</v>
      </c>
      <c r="AE231" s="7">
        <f>'Главная касса'!C230</f>
        <v>100</v>
      </c>
      <c r="AF231" s="277">
        <f>'минусовые остатки'!D230</f>
        <v>100</v>
      </c>
      <c r="AG231" s="26">
        <f t="shared" si="37"/>
        <v>1742.8481182795699</v>
      </c>
      <c r="AH231" s="205">
        <f t="shared" si="41"/>
        <v>1</v>
      </c>
      <c r="AI231" s="85">
        <f>ревизии!C230</f>
        <v>95</v>
      </c>
      <c r="AJ231" s="87">
        <f>ревизии!D230</f>
        <v>-1041.8</v>
      </c>
      <c r="AK231" s="285">
        <f>ревизии!F230</f>
        <v>0</v>
      </c>
      <c r="AL231" s="167">
        <f>локалки!E230</f>
        <v>100</v>
      </c>
      <c r="AM231" s="167">
        <f>'подснятия сигареты'!E230</f>
        <v>100</v>
      </c>
      <c r="AN231" s="278">
        <f>IF('предоставление скидок'!C230=0,100,0)</f>
        <v>0</v>
      </c>
      <c r="AO231" s="29">
        <f>IF('предоставление скидок'!D230=0,100,0)</f>
        <v>100</v>
      </c>
      <c r="AP231" s="208">
        <f t="shared" si="38"/>
        <v>395</v>
      </c>
      <c r="AQ231" s="101">
        <f t="shared" si="42"/>
        <v>10</v>
      </c>
      <c r="AR231" s="228">
        <f t="shared" si="39"/>
        <v>2703.7448914743109</v>
      </c>
      <c r="AS231" s="175">
        <f t="shared" si="43"/>
        <v>8</v>
      </c>
    </row>
    <row r="232" spans="3:45">
      <c r="D232" s="224" t="s">
        <v>593</v>
      </c>
      <c r="E232" s="43" t="s">
        <v>612</v>
      </c>
      <c r="F232" s="7">
        <f>'план на месяц'!E231</f>
        <v>94.717464788732414</v>
      </c>
      <c r="G232" s="51">
        <f>приоритет!E231</f>
        <v>275.3546527777778</v>
      </c>
      <c r="H232" s="51">
        <f>допродажи!E231</f>
        <v>93.082839713553184</v>
      </c>
      <c r="I232" s="52">
        <f>'средний чек'!E231</f>
        <v>96.479768159559299</v>
      </c>
      <c r="J232" s="71">
        <f>'ср. кол-во позиций в чеке'!E231</f>
        <v>86.846666666666664</v>
      </c>
      <c r="K232" s="54">
        <f>трафик!E231</f>
        <v>86.2306529209622</v>
      </c>
      <c r="L232" s="59">
        <f t="shared" si="36"/>
        <v>732.71204502725163</v>
      </c>
      <c r="M232" s="175">
        <f t="shared" si="40"/>
        <v>2</v>
      </c>
      <c r="N232" s="18">
        <f>'чек-лист'!E231</f>
        <v>97.9</v>
      </c>
      <c r="O232" s="213">
        <f>ТП!C231</f>
        <v>0</v>
      </c>
      <c r="P232" s="71">
        <f>'распорядок дня'!E231</f>
        <v>97.61904761904762</v>
      </c>
      <c r="Q232" s="167">
        <f>'время открытия'!C231</f>
        <v>100</v>
      </c>
      <c r="R232" s="5">
        <f>'время закрытия'!C231</f>
        <v>100</v>
      </c>
      <c r="S232" s="167">
        <f>сан.дни!C231</f>
        <v>100</v>
      </c>
      <c r="T232" s="167">
        <f>фотоотчеты!C231</f>
        <v>89.285714285714292</v>
      </c>
      <c r="U232" s="167">
        <f>инкассация!C231</f>
        <v>100</v>
      </c>
      <c r="V232" s="7">
        <f>'кол-во по штату'!E231</f>
        <v>100</v>
      </c>
      <c r="W232" s="192">
        <f>'кол-во по штату'!G231</f>
        <v>0</v>
      </c>
      <c r="X232" s="167">
        <f>ценники!E231</f>
        <v>100</v>
      </c>
      <c r="Y232" s="167">
        <f>просрок!E231</f>
        <v>100</v>
      </c>
      <c r="Z232" s="167">
        <f>'медицинские книжки'!C231</f>
        <v>0</v>
      </c>
      <c r="AA232" s="77">
        <f>'% выкладки'!C231</f>
        <v>100</v>
      </c>
      <c r="AB232" s="2">
        <f>'товарные и кассовые отчеты'!D231</f>
        <v>100</v>
      </c>
      <c r="AC232" s="167">
        <f>'Z-отчеты'!C231</f>
        <v>96.428571428571431</v>
      </c>
      <c r="AD232" s="71">
        <f>Очередь!F231</f>
        <v>50</v>
      </c>
      <c r="AE232" s="7">
        <f>'Главная касса'!C231</f>
        <v>100</v>
      </c>
      <c r="AF232" s="277">
        <f>'минусовые остатки'!D231</f>
        <v>100</v>
      </c>
      <c r="AG232" s="26">
        <f t="shared" si="37"/>
        <v>1531.2333333333333</v>
      </c>
      <c r="AH232" s="188">
        <f t="shared" si="41"/>
        <v>18</v>
      </c>
      <c r="AI232" s="85">
        <f>ревизии!C231</f>
        <v>100</v>
      </c>
      <c r="AJ232" s="87">
        <f>ревизии!D231</f>
        <v>-55.73</v>
      </c>
      <c r="AK232" s="285">
        <f>ревизии!F231</f>
        <v>0</v>
      </c>
      <c r="AL232" s="167">
        <f>локалки!E231</f>
        <v>100</v>
      </c>
      <c r="AM232" s="167">
        <f>'подснятия сигареты'!E231</f>
        <v>81.818181818181813</v>
      </c>
      <c r="AN232" s="278">
        <f>IF('предоставление скидок'!C231=0,100,0)</f>
        <v>100</v>
      </c>
      <c r="AO232" s="29">
        <f>IF('предоставление скидок'!D231=0,100,0)</f>
        <v>100</v>
      </c>
      <c r="AP232" s="208">
        <f t="shared" si="38"/>
        <v>481.81818181818181</v>
      </c>
      <c r="AQ232" s="142">
        <f t="shared" si="42"/>
        <v>6</v>
      </c>
      <c r="AR232" s="228">
        <f t="shared" si="39"/>
        <v>2745.763560178767</v>
      </c>
      <c r="AS232" s="175">
        <f t="shared" si="43"/>
        <v>4</v>
      </c>
    </row>
    <row r="233" spans="3:45" ht="15" thickBot="1">
      <c r="D233" s="39" t="s">
        <v>115</v>
      </c>
      <c r="E233" s="225" t="s">
        <v>727</v>
      </c>
      <c r="F233" s="45">
        <f>'план на месяц'!E232</f>
        <v>100.93540779028982</v>
      </c>
      <c r="G233" s="274">
        <f>приоритет!E232</f>
        <v>93.103459486918965</v>
      </c>
      <c r="H233" s="274">
        <f>допродажи!E232</f>
        <v>215.80427299365593</v>
      </c>
      <c r="I233" s="53">
        <f>'средний чек'!E232</f>
        <v>102.62096766344237</v>
      </c>
      <c r="J233" s="66">
        <f>'ср. кол-во позиций в чеке'!E232</f>
        <v>92.862666666666669</v>
      </c>
      <c r="K233" s="55">
        <f>трафик!E232</f>
        <v>96.246579041530211</v>
      </c>
      <c r="L233" s="226">
        <f t="shared" si="36"/>
        <v>701.573353642504</v>
      </c>
      <c r="M233" s="175">
        <f t="shared" si="40"/>
        <v>3</v>
      </c>
      <c r="N233" s="293">
        <f>'чек-лист'!E232</f>
        <v>97.58</v>
      </c>
      <c r="O233" s="296">
        <f>ТП!C232</f>
        <v>85.5</v>
      </c>
      <c r="P233" s="71">
        <f>'распорядок дня'!E232</f>
        <v>99.178981937602629</v>
      </c>
      <c r="Q233" s="167">
        <f>'время открытия'!C232</f>
        <v>99.310344827586206</v>
      </c>
      <c r="R233" s="163">
        <f>'время закрытия'!C232</f>
        <v>100</v>
      </c>
      <c r="S233" s="170">
        <f>сан.дни!C232</f>
        <v>100</v>
      </c>
      <c r="T233" s="170">
        <f>фотоотчеты!C232</f>
        <v>95.763546798029566</v>
      </c>
      <c r="U233" s="167">
        <f>инкассация!C232</f>
        <v>100</v>
      </c>
      <c r="V233" s="276">
        <f>'кол-во по штату'!E232</f>
        <v>95.238095238095227</v>
      </c>
      <c r="W233" s="66">
        <f>'кол-во по штату'!G232</f>
        <v>-0.2</v>
      </c>
      <c r="X233" s="167">
        <f>ценники!E232</f>
        <v>93.333333333333329</v>
      </c>
      <c r="Y233" s="168">
        <f>просрок!E232</f>
        <v>93.333333333333329</v>
      </c>
      <c r="Z233" s="167">
        <f>'медицинские книжки'!C232</f>
        <v>100</v>
      </c>
      <c r="AA233" s="257">
        <f>'% выкладки'!C232</f>
        <v>100</v>
      </c>
      <c r="AB233" s="133">
        <f>'товарные и кассовые отчеты'!D232</f>
        <v>100</v>
      </c>
      <c r="AC233" s="170">
        <f>'Z-отчеты'!C232</f>
        <v>100</v>
      </c>
      <c r="AD233" s="66">
        <f>Очередь!F232</f>
        <v>50</v>
      </c>
      <c r="AE233" s="191">
        <f>'Главная касса'!C232</f>
        <v>100</v>
      </c>
      <c r="AF233" s="55">
        <f>'минусовые остатки'!D232</f>
        <v>100</v>
      </c>
      <c r="AG233" s="227">
        <f t="shared" si="37"/>
        <v>1709.2376354679802</v>
      </c>
      <c r="AH233" s="215">
        <f t="shared" si="41"/>
        <v>5</v>
      </c>
      <c r="AI233" s="287">
        <f>ревизии!C232</f>
        <v>49.6</v>
      </c>
      <c r="AJ233" s="345">
        <f>ревизии!D232</f>
        <v>-6684.9080000000004</v>
      </c>
      <c r="AK233" s="288">
        <f>ревизии!F232</f>
        <v>0</v>
      </c>
      <c r="AL233" s="170">
        <f>локалки!E232</f>
        <v>100</v>
      </c>
      <c r="AM233" s="168">
        <f>'подснятия сигареты'!E232</f>
        <v>100</v>
      </c>
      <c r="AN233" s="280">
        <f>IF('предоставление скидок'!C232=0,100,0)</f>
        <v>0</v>
      </c>
      <c r="AO233" s="97">
        <f>IF('предоставление скидок'!D232=0,100,0)</f>
        <v>100</v>
      </c>
      <c r="AP233" s="158">
        <f t="shared" si="38"/>
        <v>349.6</v>
      </c>
      <c r="AQ233" s="60">
        <f t="shared" si="42"/>
        <v>15</v>
      </c>
      <c r="AR233" s="229">
        <f t="shared" si="39"/>
        <v>2760.4109891104845</v>
      </c>
      <c r="AS233" s="215">
        <f t="shared" si="43"/>
        <v>2</v>
      </c>
    </row>
    <row r="234" spans="3:45" ht="15" thickTop="1">
      <c r="E234" s="123"/>
      <c r="H234" s="81"/>
      <c r="J234" s="81"/>
      <c r="L234" s="81"/>
      <c r="M234" s="67"/>
      <c r="O234" s="67"/>
      <c r="P234" s="67"/>
      <c r="Q234" s="67"/>
      <c r="R234" s="67"/>
      <c r="S234" s="67"/>
      <c r="T234" s="67"/>
      <c r="U234" s="67"/>
      <c r="W234" s="81"/>
      <c r="X234" s="67"/>
      <c r="Z234" s="67"/>
      <c r="AA234" s="67"/>
      <c r="AB234" s="67"/>
      <c r="AC234" s="67"/>
      <c r="AD234" s="81"/>
      <c r="AE234" s="67"/>
      <c r="AG234" s="81"/>
      <c r="AH234" s="81"/>
      <c r="AI234" s="6"/>
      <c r="AJ234" s="81"/>
      <c r="AK234" s="81"/>
      <c r="AL234" s="67"/>
      <c r="AP234" s="81"/>
      <c r="AQ234" s="81"/>
      <c r="AR234" s="81"/>
      <c r="AS234" s="81"/>
    </row>
    <row r="235" spans="3:45" ht="31.2" customHeight="1" thickBot="1">
      <c r="D235" s="152" t="s">
        <v>531</v>
      </c>
      <c r="E235" s="252"/>
      <c r="F235" s="38"/>
      <c r="G235" s="38"/>
      <c r="H235" s="38"/>
      <c r="I235" s="38"/>
      <c r="J235" s="38"/>
      <c r="K235" s="38"/>
      <c r="L235" s="38"/>
      <c r="M235" s="81"/>
      <c r="N235" s="38"/>
      <c r="O235" s="81"/>
      <c r="Q235" s="38"/>
      <c r="R235" s="38"/>
      <c r="T235" s="81"/>
      <c r="U235" s="38"/>
      <c r="V235" s="38"/>
      <c r="W235" s="38"/>
      <c r="X235" s="38"/>
      <c r="Y235" s="38"/>
      <c r="Z235" s="38"/>
      <c r="AA235" s="38"/>
      <c r="AB235" s="38"/>
      <c r="AC235" s="81"/>
      <c r="AD235" s="38"/>
      <c r="AE235" s="38"/>
      <c r="AG235" s="38"/>
      <c r="AH235" s="81"/>
      <c r="AI235" s="286"/>
      <c r="AJ235" s="38"/>
      <c r="AK235" s="38"/>
      <c r="AL235" s="38"/>
      <c r="AM235" s="38"/>
      <c r="AN235" s="38"/>
      <c r="AO235" s="38"/>
      <c r="AP235" s="81"/>
      <c r="AQ235" s="81"/>
      <c r="AS235" s="81"/>
    </row>
    <row r="236" spans="3:45" ht="15" thickTop="1">
      <c r="C236" s="37"/>
      <c r="D236" s="261" t="s">
        <v>167</v>
      </c>
      <c r="E236" s="262" t="s">
        <v>819</v>
      </c>
      <c r="F236" s="7" t="e">
        <f>'план на месяц'!#REF!</f>
        <v>#REF!</v>
      </c>
      <c r="G236" s="51">
        <f>приоритет!E235</f>
        <v>114.18086515376298</v>
      </c>
      <c r="H236" s="51">
        <f>допродажи!E235</f>
        <v>86.389701067867549</v>
      </c>
      <c r="I236" s="52">
        <f>'средний чек'!E235</f>
        <v>94.754357272245088</v>
      </c>
      <c r="J236" s="71">
        <f>'ср. кол-во позиций в чеке'!E235</f>
        <v>80.170314465408794</v>
      </c>
      <c r="K236" s="54">
        <f>трафик!E235</f>
        <v>97.145944960262327</v>
      </c>
      <c r="L236" s="59" t="e">
        <f>SUM(F236:K236)</f>
        <v>#REF!</v>
      </c>
      <c r="M236" s="316" t="e">
        <f>RANK(L236,$L$236:$L$240)</f>
        <v>#REF!</v>
      </c>
      <c r="N236" s="294">
        <f>'чек-лист'!E235</f>
        <v>97.204402515723245</v>
      </c>
      <c r="O236" s="295">
        <f>ТП!C235</f>
        <v>68.958333333333329</v>
      </c>
      <c r="P236" s="156">
        <f>'распорядок дня'!E235</f>
        <v>97.404667441693178</v>
      </c>
      <c r="Q236" s="167">
        <f>'время открытия'!C235</f>
        <v>100</v>
      </c>
      <c r="R236" s="298">
        <f>'время закрытия'!C235</f>
        <v>100</v>
      </c>
      <c r="S236" s="172">
        <f>сан.дни!C235</f>
        <v>100</v>
      </c>
      <c r="T236" s="172">
        <f>фотоотчеты!C235</f>
        <v>86.936401665555664</v>
      </c>
      <c r="U236" s="167">
        <f>инкассация!C235</f>
        <v>99.134825635129957</v>
      </c>
      <c r="V236" s="7">
        <f>'кол-во по штату'!E235</f>
        <v>99.115044247787608</v>
      </c>
      <c r="W236" s="192">
        <f>'кол-во по штату'!G235</f>
        <v>-3.7735849056603772E-2</v>
      </c>
      <c r="X236" s="167">
        <f>ценники!E235</f>
        <v>97.241379310344826</v>
      </c>
      <c r="Y236" s="167">
        <f>просрок!E235</f>
        <v>97.241379310344826</v>
      </c>
      <c r="Z236" s="167">
        <f>'медицинские книжки'!C235</f>
        <v>98.113207547169807</v>
      </c>
      <c r="AA236" s="305">
        <f>'% выкладки'!C235</f>
        <v>96.322469982847338</v>
      </c>
      <c r="AB236" s="309">
        <f>'товарные и кассовые отчеты'!D235</f>
        <v>100</v>
      </c>
      <c r="AC236" s="172">
        <f>'Z-отчеты'!C235</f>
        <v>98.356777349473688</v>
      </c>
      <c r="AD236" s="65">
        <f>Очередь!F235</f>
        <v>100</v>
      </c>
      <c r="AE236" s="271">
        <f>'Главная касса'!C235</f>
        <v>100</v>
      </c>
      <c r="AF236" s="302">
        <f>'минусовые остатки'!D235</f>
        <v>100</v>
      </c>
      <c r="AG236" s="157">
        <f>SUM(N236:AF236)-W236</f>
        <v>1736.0288883394035</v>
      </c>
      <c r="AH236" s="316">
        <f>RANK(AG236,$AG$236:$AG$240)</f>
        <v>1</v>
      </c>
      <c r="AI236" s="85">
        <f>ревизии!C235</f>
        <v>88.113207547169807</v>
      </c>
      <c r="AJ236" s="87">
        <f>ревизии!D235</f>
        <v>-2808.1183018867923</v>
      </c>
      <c r="AK236" s="285">
        <f>ревизии!F235</f>
        <v>0</v>
      </c>
      <c r="AL236" s="167">
        <f>локалки!E235</f>
        <v>97.030420086914532</v>
      </c>
      <c r="AM236" s="167">
        <f>'подснятия сигареты'!E235</f>
        <v>96.090534979423865</v>
      </c>
      <c r="AN236" s="278">
        <f>IF('предоставление скидок'!C235=0,100,0)</f>
        <v>0</v>
      </c>
      <c r="AO236" s="29">
        <f>IF('предоставление скидок'!D235=0,100,0)</f>
        <v>0</v>
      </c>
      <c r="AP236" s="165">
        <f>SUM(AI236:AO236)-AJ236</f>
        <v>281.23416261350803</v>
      </c>
      <c r="AQ236" s="154">
        <f>RANK(AP236,$AP$236:$AP$240)</f>
        <v>5</v>
      </c>
      <c r="AR236" s="159" t="e">
        <f>AP236+AG236+L236</f>
        <v>#REF!</v>
      </c>
      <c r="AS236" s="187" t="e">
        <f>RANK(AR236,$AR$236:$AR$240)</f>
        <v>#REF!</v>
      </c>
    </row>
    <row r="237" spans="3:45">
      <c r="C237" s="37"/>
      <c r="D237" s="118" t="s">
        <v>170</v>
      </c>
      <c r="E237" s="44" t="s">
        <v>644</v>
      </c>
      <c r="F237" s="7" t="e">
        <f>'план на месяц'!#REF!</f>
        <v>#REF!</v>
      </c>
      <c r="G237" s="51">
        <f>приоритет!E236</f>
        <v>124.38490676252529</v>
      </c>
      <c r="H237" s="51">
        <f>допродажи!E236</f>
        <v>151.59392871128989</v>
      </c>
      <c r="I237" s="52">
        <f>'средний чек'!E236</f>
        <v>100.77671710738431</v>
      </c>
      <c r="J237" s="71">
        <f>'ср. кол-во позиций в чеке'!E236</f>
        <v>92.458000000000013</v>
      </c>
      <c r="K237" s="54">
        <f>трафик!E236</f>
        <v>86.706480727371428</v>
      </c>
      <c r="L237" s="59" t="e">
        <f t="shared" ref="L237:L240" si="46">SUM(F237:K237)</f>
        <v>#REF!</v>
      </c>
      <c r="M237" s="205" t="e">
        <f t="shared" ref="M237:M240" si="47">RANK(L237,$L$236:$L$240)</f>
        <v>#REF!</v>
      </c>
      <c r="N237" s="18">
        <f>'чек-лист'!E236</f>
        <v>95.929999999999993</v>
      </c>
      <c r="O237" s="213">
        <f>ТП!C236</f>
        <v>85.5</v>
      </c>
      <c r="P237" s="71">
        <f>'распорядок дня'!E236</f>
        <v>98.598707558663079</v>
      </c>
      <c r="Q237" s="167">
        <f>'время открытия'!C236</f>
        <v>99.332591768631815</v>
      </c>
      <c r="R237" s="5">
        <f>'время закрытия'!C236</f>
        <v>100</v>
      </c>
      <c r="S237" s="167">
        <f>сан.дни!C236</f>
        <v>100</v>
      </c>
      <c r="T237" s="167">
        <f>фотоотчеты!C236</f>
        <v>93.261957730812014</v>
      </c>
      <c r="U237" s="167">
        <f>инкассация!C236</f>
        <v>100</v>
      </c>
      <c r="V237" s="7">
        <f>'кол-во по штату'!E236</f>
        <v>89.473684210526315</v>
      </c>
      <c r="W237" s="192">
        <f>'кол-во по штату'!G236</f>
        <v>-0.4</v>
      </c>
      <c r="X237" s="167">
        <f>ценники!E236</f>
        <v>96.666666666666671</v>
      </c>
      <c r="Y237" s="167">
        <f>просрок!E236</f>
        <v>96.666666666666671</v>
      </c>
      <c r="Z237" s="167">
        <f>'медицинские книжки'!C236</f>
        <v>90</v>
      </c>
      <c r="AA237" s="77">
        <f>'% выкладки'!C236</f>
        <v>100</v>
      </c>
      <c r="AB237" s="2">
        <f>'товарные и кассовые отчеты'!D236</f>
        <v>100</v>
      </c>
      <c r="AC237" s="167">
        <f>'Z-отчеты'!C236</f>
        <v>98.997695852534562</v>
      </c>
      <c r="AD237" s="71">
        <f>Очередь!F236</f>
        <v>50</v>
      </c>
      <c r="AE237" s="7">
        <f>'Главная касса'!C236</f>
        <v>0</v>
      </c>
      <c r="AF237" s="277">
        <f>'минусовые остатки'!D236</f>
        <v>100</v>
      </c>
      <c r="AG237" s="157">
        <f t="shared" ref="AG237:AG243" si="48">SUM(N237:AF237)-W237</f>
        <v>1594.4279704545013</v>
      </c>
      <c r="AH237" s="188">
        <f t="shared" ref="AH237:AH240" si="49">RANK(AG237,$AG$236:$AG$240)</f>
        <v>4</v>
      </c>
      <c r="AI237" s="85">
        <f>ревизии!C236</f>
        <v>55</v>
      </c>
      <c r="AJ237" s="87">
        <f>ревизии!D236</f>
        <v>-10928.886</v>
      </c>
      <c r="AK237" s="285">
        <f>ревизии!F236</f>
        <v>0</v>
      </c>
      <c r="AL237" s="167">
        <f>локалки!E236</f>
        <v>98.177676537585427</v>
      </c>
      <c r="AM237" s="167">
        <f>'подснятия сигареты'!E236</f>
        <v>91.818181818181813</v>
      </c>
      <c r="AN237" s="278">
        <f>IF('предоставление скидок'!C236=0,100,0)</f>
        <v>0</v>
      </c>
      <c r="AO237" s="29">
        <f>IF('предоставление скидок'!D236=0,100,0)</f>
        <v>100</v>
      </c>
      <c r="AP237" s="166">
        <f t="shared" ref="AP237:AP243" si="50">SUM(AI237:AO237)-AJ237</f>
        <v>344.99585835576727</v>
      </c>
      <c r="AQ237" s="100">
        <f t="shared" ref="AQ237:AQ240" si="51">RANK(AP237,$AP$236:$AP$240)</f>
        <v>2</v>
      </c>
      <c r="AR237" s="99" t="e">
        <f t="shared" ref="AR237:AR243" si="52">AP237+AG237+L237</f>
        <v>#REF!</v>
      </c>
      <c r="AS237" s="188" t="e">
        <f t="shared" ref="AS237:AS240" si="53">RANK(AR237,$AR$236:$AR$240)</f>
        <v>#REF!</v>
      </c>
    </row>
    <row r="238" spans="3:45">
      <c r="C238" s="37"/>
      <c r="D238" s="272" t="s">
        <v>777</v>
      </c>
      <c r="E238" s="320" t="s">
        <v>778</v>
      </c>
      <c r="F238" s="7" t="e">
        <f>'план на месяц'!#REF!</f>
        <v>#REF!</v>
      </c>
      <c r="G238" s="51">
        <f>приоритет!E237</f>
        <v>71.886958386958383</v>
      </c>
      <c r="H238" s="51">
        <f>допродажи!E237</f>
        <v>71.886958386958383</v>
      </c>
      <c r="I238" s="52">
        <f>'средний чек'!E237</f>
        <v>83.52383083878388</v>
      </c>
      <c r="J238" s="71">
        <f>'ср. кол-во позиций в чеке'!E237</f>
        <v>79.542222222222208</v>
      </c>
      <c r="K238" s="54">
        <f>трафик!E237</f>
        <v>39.110893208738311</v>
      </c>
      <c r="L238" s="59" t="e">
        <f t="shared" ref="L238" si="54">SUM(F238:K238)</f>
        <v>#REF!</v>
      </c>
      <c r="M238" s="102" t="e">
        <f t="shared" ref="M238" si="55">RANK(L238,$L$236:$L$240)</f>
        <v>#REF!</v>
      </c>
      <c r="N238" s="18">
        <f>'чек-лист'!E237</f>
        <v>99.5</v>
      </c>
      <c r="O238" s="213">
        <f>ТП!C237</f>
        <v>0</v>
      </c>
      <c r="P238" s="71">
        <f>'распорядок дня'!E237</f>
        <v>95.138888888888886</v>
      </c>
      <c r="Q238" s="167">
        <f>'время открытия'!C237</f>
        <v>100</v>
      </c>
      <c r="R238" s="5">
        <f>'время закрытия'!C237</f>
        <v>100</v>
      </c>
      <c r="S238" s="167">
        <f>сан.дни!C237</f>
        <v>100</v>
      </c>
      <c r="T238" s="167">
        <f>фотоотчеты!C237</f>
        <v>79.166666666666671</v>
      </c>
      <c r="U238" s="167">
        <f>инкассация!C237</f>
        <v>100</v>
      </c>
      <c r="V238" s="7">
        <f>'кол-во по штату'!E237</f>
        <v>100</v>
      </c>
      <c r="W238" s="192">
        <f>'кол-во по штату'!G237</f>
        <v>0</v>
      </c>
      <c r="X238" s="167">
        <f>ценники!E237</f>
        <v>100</v>
      </c>
      <c r="Y238" s="167">
        <f>просрок!E237</f>
        <v>100</v>
      </c>
      <c r="Z238" s="167">
        <f>'медицинские книжки'!C237</f>
        <v>0</v>
      </c>
      <c r="AA238" s="77">
        <f>'% выкладки'!C237</f>
        <v>100</v>
      </c>
      <c r="AB238" s="2">
        <f>'товарные и кассовые отчеты'!D237</f>
        <v>100</v>
      </c>
      <c r="AC238" s="167">
        <f>'Z-отчеты'!C237</f>
        <v>91.666666666666671</v>
      </c>
      <c r="AD238" s="71">
        <f>Очередь!F237</f>
        <v>0</v>
      </c>
      <c r="AE238" s="7">
        <f>'Главная касса'!C237</f>
        <v>100</v>
      </c>
      <c r="AF238" s="277">
        <f>'минусовые остатки'!D237</f>
        <v>100</v>
      </c>
      <c r="AG238" s="157">
        <f t="shared" si="48"/>
        <v>1465.4722222222224</v>
      </c>
      <c r="AH238" s="188">
        <f t="shared" si="49"/>
        <v>5</v>
      </c>
      <c r="AI238" s="85">
        <f>ревизии!C237</f>
        <v>100</v>
      </c>
      <c r="AJ238" s="87">
        <f>ревизии!D237</f>
        <v>0</v>
      </c>
      <c r="AK238" s="285">
        <f>ревизии!F237</f>
        <v>100</v>
      </c>
      <c r="AL238" s="167">
        <f>локалки!E237</f>
        <v>100</v>
      </c>
      <c r="AM238" s="167">
        <f>'подснятия сигареты'!E237</f>
        <v>100</v>
      </c>
      <c r="AN238" s="278">
        <f>IF('предоставление скидок'!C237=0,100,0)</f>
        <v>100</v>
      </c>
      <c r="AO238" s="29">
        <f>IF('предоставление скидок'!D237=0,100,0)</f>
        <v>100</v>
      </c>
      <c r="AP238" s="166">
        <f t="shared" si="50"/>
        <v>600</v>
      </c>
      <c r="AQ238" s="205">
        <f t="shared" si="51"/>
        <v>1</v>
      </c>
      <c r="AR238" s="99" t="e">
        <f t="shared" si="52"/>
        <v>#REF!</v>
      </c>
      <c r="AS238" s="188" t="e">
        <f t="shared" si="53"/>
        <v>#REF!</v>
      </c>
    </row>
    <row r="239" spans="3:45">
      <c r="C239" s="37"/>
      <c r="D239" s="263" t="s">
        <v>620</v>
      </c>
      <c r="E239" s="264" t="s">
        <v>820</v>
      </c>
      <c r="F239" s="7" t="e">
        <f>'план на месяц'!#REF!</f>
        <v>#REF!</v>
      </c>
      <c r="G239" s="51">
        <f>приоритет!E238</f>
        <v>92.075472638591208</v>
      </c>
      <c r="H239" s="51">
        <f>допродажи!E238</f>
        <v>64.446821047382372</v>
      </c>
      <c r="I239" s="52">
        <f>'средний чек'!E238</f>
        <v>96.125682366075765</v>
      </c>
      <c r="J239" s="71">
        <f>'ср. кол-во позиций в чеке'!E238</f>
        <v>76.409516129032255</v>
      </c>
      <c r="K239" s="54">
        <f>трафик!E238</f>
        <v>99.778745225102767</v>
      </c>
      <c r="L239" s="59" t="e">
        <f t="shared" si="46"/>
        <v>#REF!</v>
      </c>
      <c r="M239" s="188" t="e">
        <f t="shared" si="47"/>
        <v>#REF!</v>
      </c>
      <c r="N239" s="18">
        <f>'чек-лист'!E238</f>
        <v>95.596236559139797</v>
      </c>
      <c r="O239" s="213">
        <f>ТП!C238</f>
        <v>55.248587570621481</v>
      </c>
      <c r="P239" s="71">
        <f>'распорядок дня'!E238</f>
        <v>98.66410804661848</v>
      </c>
      <c r="Q239" s="167">
        <f>'время открытия'!C238</f>
        <v>99.687825182101989</v>
      </c>
      <c r="R239" s="5">
        <f>'время закрытия'!C238</f>
        <v>100</v>
      </c>
      <c r="S239" s="167">
        <f>сан.дни!C238</f>
        <v>100</v>
      </c>
      <c r="T239" s="167">
        <f>фотоотчеты!C238</f>
        <v>94.371447025112445</v>
      </c>
      <c r="U239" s="167">
        <f>инкассация!C238</f>
        <v>98.790665889309778</v>
      </c>
      <c r="V239" s="7">
        <f>'кол-во по штату'!E238</f>
        <v>93.442622950819683</v>
      </c>
      <c r="W239" s="192">
        <f>'кол-во по штату'!G238</f>
        <v>-0.32258064516129031</v>
      </c>
      <c r="X239" s="167">
        <f>ценники!E238</f>
        <v>96.089385474860336</v>
      </c>
      <c r="Y239" s="167">
        <f>просрок!E238</f>
        <v>96.089385474860336</v>
      </c>
      <c r="Z239" s="167">
        <f>'медицинские книжки'!C238</f>
        <v>90.322580645161295</v>
      </c>
      <c r="AA239" s="77">
        <f>'% выкладки'!C238</f>
        <v>99.836950146627572</v>
      </c>
      <c r="AB239" s="2">
        <f>'товарные и кассовые отчеты'!D238</f>
        <v>100</v>
      </c>
      <c r="AC239" s="167">
        <f>'Z-отчеты'!C238</f>
        <v>99.134710183187011</v>
      </c>
      <c r="AD239" s="71">
        <f>Очередь!F238</f>
        <v>100</v>
      </c>
      <c r="AE239" s="7">
        <f>'Главная касса'!C238</f>
        <v>100</v>
      </c>
      <c r="AF239" s="277">
        <f>'минусовые остатки'!D238</f>
        <v>100</v>
      </c>
      <c r="AG239" s="157">
        <f t="shared" si="48"/>
        <v>1717.2745051484198</v>
      </c>
      <c r="AH239" s="242">
        <f t="shared" si="49"/>
        <v>2</v>
      </c>
      <c r="AI239" s="85">
        <f>ревизии!C238</f>
        <v>57.806451612903224</v>
      </c>
      <c r="AJ239" s="87">
        <f>ревизии!D238</f>
        <v>-26017.778225806451</v>
      </c>
      <c r="AK239" s="285">
        <f>ревизии!F238</f>
        <v>50</v>
      </c>
      <c r="AL239" s="167">
        <f>локалки!E238</f>
        <v>96.135060522403904</v>
      </c>
      <c r="AM239" s="167">
        <f>'подснятия сигареты'!E238</f>
        <v>93.673110720562391</v>
      </c>
      <c r="AN239" s="278">
        <f>IF('предоставление скидок'!C238=0,100,0)</f>
        <v>0</v>
      </c>
      <c r="AO239" s="29">
        <f>IF('предоставление скидок'!D238=0,100,0)</f>
        <v>0</v>
      </c>
      <c r="AP239" s="166">
        <f t="shared" si="50"/>
        <v>297.61462285586822</v>
      </c>
      <c r="AQ239" s="100">
        <f t="shared" si="51"/>
        <v>4</v>
      </c>
      <c r="AR239" s="99" t="e">
        <f t="shared" si="52"/>
        <v>#REF!</v>
      </c>
      <c r="AS239" s="188" t="e">
        <f t="shared" si="53"/>
        <v>#REF!</v>
      </c>
    </row>
    <row r="240" spans="3:45" ht="15" thickBot="1">
      <c r="C240" s="37"/>
      <c r="D240" s="39" t="s">
        <v>701</v>
      </c>
      <c r="E240" s="82" t="s">
        <v>821</v>
      </c>
      <c r="F240" s="45" t="e">
        <f>'план на месяц'!#REF!</f>
        <v>#REF!</v>
      </c>
      <c r="G240" s="274">
        <f>приоритет!E239</f>
        <v>88.822967007915921</v>
      </c>
      <c r="H240" s="274">
        <f>допродажи!E239</f>
        <v>61.931946649156799</v>
      </c>
      <c r="I240" s="53">
        <f>'средний чек'!E239</f>
        <v>96.061229275154304</v>
      </c>
      <c r="J240" s="66">
        <f>'ср. кол-во позиций в чеке'!E239</f>
        <v>74.975677083333323</v>
      </c>
      <c r="K240" s="55">
        <f>трафик!E239</f>
        <v>98.481051824543997</v>
      </c>
      <c r="L240" s="59" t="e">
        <f t="shared" si="46"/>
        <v>#REF!</v>
      </c>
      <c r="M240" s="217" t="e">
        <f t="shared" si="47"/>
        <v>#REF!</v>
      </c>
      <c r="N240" s="210">
        <f>'чек-лист'!E239</f>
        <v>92.629947916666666</v>
      </c>
      <c r="O240" s="296">
        <f>ТП!C239</f>
        <v>52.885416666666671</v>
      </c>
      <c r="P240" s="66">
        <f>'распорядок дня'!E239</f>
        <v>98.089141731689082</v>
      </c>
      <c r="Q240" s="167">
        <f>'время открытия'!C239</f>
        <v>99.747983870967744</v>
      </c>
      <c r="R240" s="282">
        <f>'время закрытия'!C239</f>
        <v>100</v>
      </c>
      <c r="S240" s="168">
        <f>сан.дни!C239</f>
        <v>100</v>
      </c>
      <c r="T240" s="170">
        <f>фотоотчеты!C239</f>
        <v>90.79823372216697</v>
      </c>
      <c r="U240" s="167">
        <f>инкассация!C239</f>
        <v>98.826821468298149</v>
      </c>
      <c r="V240" s="191">
        <f>'кол-во по штату'!E239</f>
        <v>86.031746031746039</v>
      </c>
      <c r="W240" s="192">
        <f>'кол-во по штату'!G239</f>
        <v>-0.6875</v>
      </c>
      <c r="X240" s="167">
        <f>ценники!E239</f>
        <v>86.413043478260875</v>
      </c>
      <c r="Y240" s="168">
        <f>просрок!E239</f>
        <v>86.413043478260875</v>
      </c>
      <c r="Z240" s="167">
        <f>'медицинские книжки'!C239</f>
        <v>92.1875</v>
      </c>
      <c r="AA240" s="257">
        <f>'% выкладки'!C239</f>
        <v>96.686363636363623</v>
      </c>
      <c r="AB240" s="133">
        <f>'товарные и кассовые отчеты'!D239</f>
        <v>100</v>
      </c>
      <c r="AC240" s="167">
        <f>'Z-отчеты'!C239</f>
        <v>99.16181132870183</v>
      </c>
      <c r="AD240" s="66">
        <f>Очередь!F239</f>
        <v>100</v>
      </c>
      <c r="AE240" s="191">
        <f>'Главная касса'!C239</f>
        <v>100</v>
      </c>
      <c r="AF240" s="192">
        <f>'минусовые остатки'!D239</f>
        <v>100</v>
      </c>
      <c r="AG240" s="158">
        <f t="shared" si="48"/>
        <v>1679.8710533297885</v>
      </c>
      <c r="AH240" s="215">
        <f t="shared" si="49"/>
        <v>3</v>
      </c>
      <c r="AI240" s="327">
        <f>ревизии!C239</f>
        <v>63.484375</v>
      </c>
      <c r="AJ240" s="87">
        <f>ревизии!D239</f>
        <v>-23484.459218749995</v>
      </c>
      <c r="AK240" s="290">
        <f>ревизии!F239</f>
        <v>50</v>
      </c>
      <c r="AL240" s="168">
        <f>локалки!E239</f>
        <v>98.93659711075442</v>
      </c>
      <c r="AM240" s="170">
        <f>'подснятия сигареты'!E239</f>
        <v>97.231833910034595</v>
      </c>
      <c r="AN240" s="280">
        <f>IF('предоставление скидок'!C239=0,100,0)</f>
        <v>0</v>
      </c>
      <c r="AO240" s="97">
        <f>IF('предоставление скидок'!D239=0,100,0)</f>
        <v>0</v>
      </c>
      <c r="AP240" s="158">
        <f t="shared" si="50"/>
        <v>309.65280602078928</v>
      </c>
      <c r="AQ240" s="160">
        <f t="shared" si="51"/>
        <v>3</v>
      </c>
      <c r="AR240" s="234" t="e">
        <f t="shared" si="52"/>
        <v>#REF!</v>
      </c>
      <c r="AS240" s="217" t="e">
        <f t="shared" si="53"/>
        <v>#REF!</v>
      </c>
    </row>
    <row r="241" spans="1:45" ht="15" thickTop="1">
      <c r="D241" s="67"/>
      <c r="E241" s="123"/>
      <c r="H241" s="81"/>
      <c r="J241" s="81"/>
      <c r="L241" s="67"/>
      <c r="M241" s="81"/>
      <c r="N241" s="67"/>
      <c r="O241" s="67"/>
      <c r="Q241" s="67"/>
      <c r="T241" s="67"/>
      <c r="U241" s="67"/>
      <c r="V241" s="67"/>
      <c r="W241" s="67"/>
      <c r="X241" s="67"/>
      <c r="Z241" s="67"/>
      <c r="AA241" s="67"/>
      <c r="AB241" s="67"/>
      <c r="AC241" s="67"/>
      <c r="AD241" s="81"/>
      <c r="AE241" s="67"/>
      <c r="AF241" s="67"/>
      <c r="AG241" s="67"/>
      <c r="AH241" s="81"/>
      <c r="AI241" s="346"/>
      <c r="AJ241" s="67"/>
      <c r="AK241" s="67"/>
      <c r="AL241" s="81"/>
      <c r="AM241" s="67"/>
      <c r="AP241" s="67"/>
      <c r="AQ241" s="81"/>
      <c r="AS241" s="81"/>
    </row>
    <row r="242" spans="1:45" ht="15" thickBot="1">
      <c r="D242" s="180" t="s">
        <v>545</v>
      </c>
      <c r="E242" s="123"/>
      <c r="H242" s="38"/>
      <c r="J242" s="81"/>
      <c r="L242" s="38"/>
      <c r="M242" s="81"/>
      <c r="O242" s="81"/>
      <c r="T242" s="81"/>
      <c r="U242" s="81"/>
      <c r="V242" s="38"/>
      <c r="W242" s="38"/>
      <c r="Z242" s="81"/>
      <c r="AA242" s="81"/>
      <c r="AB242" s="38"/>
      <c r="AC242" s="38"/>
      <c r="AD242" s="81"/>
      <c r="AE242" s="81"/>
      <c r="AG242" s="81"/>
      <c r="AH242" s="81"/>
      <c r="AI242" s="286"/>
      <c r="AJ242" s="38"/>
      <c r="AK242" s="38"/>
      <c r="AL242" s="38"/>
      <c r="AP242" s="81"/>
      <c r="AQ242" s="81"/>
      <c r="AS242" s="81"/>
    </row>
    <row r="243" spans="1:45" ht="15.6" thickTop="1" thickBot="1">
      <c r="C243" s="37"/>
      <c r="D243" s="118" t="s">
        <v>546</v>
      </c>
      <c r="E243" s="243" t="s">
        <v>818</v>
      </c>
      <c r="F243" s="176">
        <f>SUM('план на месяц'!D2:D193)/SUM('план на месяц'!C2:C193)*100</f>
        <v>96.247216160487952</v>
      </c>
      <c r="G243" s="275">
        <f>SUM(приоритет!D2:D193)/SUM(приоритет!C2:C193)*100</f>
        <v>97.264681405515233</v>
      </c>
      <c r="H243" s="275">
        <f>SUM(допродажи!D2:D193)/SUM(допродажи!C2:C193)*100</f>
        <v>70.765934762907904</v>
      </c>
      <c r="I243" s="177">
        <f>AVERAGE('средний чек'!D2:D193)/AVERAGE('средний чек'!C2:C193)*100</f>
        <v>95.871721946111776</v>
      </c>
      <c r="J243" s="182">
        <f>AVERAGE('ср. кол-во позиций в чеке'!D2:D193)/3*100</f>
        <v>77.85451388888886</v>
      </c>
      <c r="K243" s="178">
        <f>SUM(трафик!D2:D193)/SUM(трафик!C2:C193)*100</f>
        <v>98.211159210567416</v>
      </c>
      <c r="L243" s="179">
        <f>SUM(F243:K243)</f>
        <v>536.21522737447913</v>
      </c>
      <c r="M243" s="314"/>
      <c r="N243" s="181">
        <f>AVERAGE('чек-лист'!D2:D193)/200*100</f>
        <v>95.129774305555543</v>
      </c>
      <c r="O243" s="182">
        <f>AVERAGE(ТП!C2:C193)</f>
        <v>57.413377192982445</v>
      </c>
      <c r="P243" s="183">
        <f>AVERAGE('распорядок дня'!D2:D193)/600*100</f>
        <v>98.066306699903592</v>
      </c>
      <c r="Q243" s="182">
        <f>AVERAGE(Q2:Q193)</f>
        <v>99.78042732665925</v>
      </c>
      <c r="R243" s="182">
        <f>AVERAGE(R2:R193)</f>
        <v>100</v>
      </c>
      <c r="S243" s="182">
        <f>AVERAGE(S2:S193)</f>
        <v>100</v>
      </c>
      <c r="T243" s="254">
        <f>AVERAGE(T2:T193)</f>
        <v>90.83263301749075</v>
      </c>
      <c r="U243" s="184">
        <f>AVERAGE(U2:U193)</f>
        <v>98.979602175886271</v>
      </c>
      <c r="V243" s="256">
        <f>SUM('кол-во по штату'!D2:D193)/SUM('кол-во по штату'!C2:C193)*100</f>
        <v>92.1875</v>
      </c>
      <c r="W243" s="192">
        <f>AVERAGE(W2:W193)</f>
        <v>-0.36458333333333331</v>
      </c>
      <c r="X243" s="254">
        <f>AVERAGE(X2:X193)</f>
        <v>93.142361111111086</v>
      </c>
      <c r="Y243" s="254">
        <f>AVERAGE(Y2:Y193)</f>
        <v>81.249999999999986</v>
      </c>
      <c r="Z243" s="254">
        <f>AVERAGE(Z2:Z193)</f>
        <v>91.666666666666671</v>
      </c>
      <c r="AA243" s="304">
        <f>AVERAGE(AA2:AA193)</f>
        <v>97.827651515151501</v>
      </c>
      <c r="AB243" s="310">
        <v>90</v>
      </c>
      <c r="AC243" s="255">
        <f>AVERAGE(AC2:AC193)</f>
        <v>98.805177679385125</v>
      </c>
      <c r="AD243" s="182">
        <f>AVERAGE(AD2:AD193)</f>
        <v>95.572916666666671</v>
      </c>
      <c r="AE243" s="182">
        <f>AVERAGE(AE2:AE193)</f>
        <v>99.479166666666671</v>
      </c>
      <c r="AF243" s="178">
        <f>AVERAGE(AF2:AF193)</f>
        <v>92.96875</v>
      </c>
      <c r="AG243" s="185">
        <f t="shared" si="48"/>
        <v>1673.1023110241258</v>
      </c>
      <c r="AH243" s="190"/>
      <c r="AI243" s="291">
        <f>AVERAGE(AI2:AI193)</f>
        <v>68.578125</v>
      </c>
      <c r="AJ243" s="52">
        <f>AVERAGE(AJ2:AJ193)</f>
        <v>-17574.097760416669</v>
      </c>
      <c r="AK243" s="183">
        <v>50</v>
      </c>
      <c r="AL243" s="170">
        <f>100-SUM(локалки!D2:D193)*100/SUM(локалки!C2:C193)</f>
        <v>97.472289808056232</v>
      </c>
      <c r="AM243" s="254">
        <f>100-SUM('подснятия сигареты'!D2:D193)*100/SUM('подснятия сигареты'!C2:C193)</f>
        <v>95.43899657924743</v>
      </c>
      <c r="AN243" s="237">
        <f>AVERAGE(AN2:AN193)</f>
        <v>76.5625</v>
      </c>
      <c r="AO243" s="189">
        <f>AVERAGE(AO2:AO193)</f>
        <v>94.270833333333329</v>
      </c>
      <c r="AP243" s="185">
        <f t="shared" si="50"/>
        <v>482.32274472063364</v>
      </c>
      <c r="AQ243" s="347"/>
      <c r="AR243" s="186">
        <f t="shared" si="52"/>
        <v>2691.6402831192386</v>
      </c>
      <c r="AS243" s="269"/>
    </row>
    <row r="244" spans="1:45" ht="15" thickTop="1">
      <c r="D244" s="67"/>
      <c r="E244" s="67"/>
      <c r="H244" s="81"/>
      <c r="T244" s="67"/>
      <c r="W244" s="67"/>
      <c r="X244" s="67"/>
      <c r="Y244" s="67"/>
      <c r="Z244" s="67"/>
      <c r="AA244" s="67"/>
      <c r="AC244" s="67"/>
      <c r="AI244" s="67"/>
      <c r="AJ244" s="67"/>
      <c r="AL244" s="67"/>
      <c r="AM244" s="67"/>
      <c r="AN244" s="67"/>
    </row>
    <row r="245" spans="1:45" ht="15" thickBot="1">
      <c r="A245" s="350" t="s">
        <v>207</v>
      </c>
      <c r="B245" s="350"/>
      <c r="C245" s="350"/>
      <c r="D245" s="350"/>
      <c r="AA245" s="11"/>
      <c r="AB245" s="11"/>
      <c r="AD245" s="11"/>
      <c r="AE245" s="11"/>
      <c r="AF245" s="11"/>
    </row>
    <row r="246" spans="1:45" ht="15.6" thickTop="1" thickBot="1">
      <c r="A246" s="46"/>
      <c r="B246" s="46"/>
      <c r="C246" s="46" t="s">
        <v>510</v>
      </c>
      <c r="D246" s="46" t="s">
        <v>154</v>
      </c>
    </row>
    <row r="247" spans="1:45" ht="15.6" thickTop="1" thickBot="1">
      <c r="A247" s="56"/>
      <c r="B247" s="56"/>
      <c r="C247" s="46" t="s">
        <v>511</v>
      </c>
      <c r="D247" s="46" t="s">
        <v>180</v>
      </c>
      <c r="K247" s="81"/>
    </row>
    <row r="248" spans="1:45" ht="15.6" thickTop="1" thickBot="1">
      <c r="A248" s="57"/>
      <c r="B248" s="57"/>
      <c r="C248" s="46" t="s">
        <v>512</v>
      </c>
      <c r="D248" s="46" t="s">
        <v>181</v>
      </c>
    </row>
    <row r="249" spans="1:45" ht="15.6" thickTop="1" thickBot="1">
      <c r="A249" s="58"/>
      <c r="B249" s="58"/>
      <c r="C249" s="46" t="s">
        <v>513</v>
      </c>
      <c r="D249" s="46" t="s">
        <v>182</v>
      </c>
    </row>
    <row r="250" spans="1:45" ht="15" thickTop="1"/>
    <row r="251" spans="1:45" ht="15" thickBot="1">
      <c r="A251" s="350" t="s">
        <v>208</v>
      </c>
      <c r="B251" s="350"/>
      <c r="C251" s="350"/>
      <c r="D251" s="350"/>
    </row>
    <row r="252" spans="1:45" ht="15.6" thickTop="1" thickBot="1">
      <c r="A252" s="46"/>
      <c r="B252" s="46"/>
      <c r="C252" s="46" t="s">
        <v>277</v>
      </c>
      <c r="D252" s="46" t="s">
        <v>154</v>
      </c>
    </row>
    <row r="253" spans="1:45" ht="15.6" thickTop="1" thickBot="1">
      <c r="A253" s="56"/>
      <c r="B253" s="56"/>
      <c r="C253" s="46" t="s">
        <v>278</v>
      </c>
      <c r="D253" s="46" t="s">
        <v>180</v>
      </c>
    </row>
    <row r="254" spans="1:45" ht="15.6" thickTop="1" thickBot="1">
      <c r="A254" s="57"/>
      <c r="B254" s="57"/>
      <c r="C254" s="46" t="s">
        <v>714</v>
      </c>
      <c r="D254" s="46" t="s">
        <v>181</v>
      </c>
    </row>
    <row r="255" spans="1:45" ht="15.6" thickTop="1" thickBot="1">
      <c r="A255" s="58"/>
      <c r="B255" s="58"/>
      <c r="C255" s="46" t="s">
        <v>279</v>
      </c>
      <c r="D255" s="46" t="s">
        <v>182</v>
      </c>
    </row>
    <row r="256" spans="1:45" ht="15" thickTop="1"/>
    <row r="257" spans="1:4" ht="15" thickBot="1">
      <c r="A257" s="350" t="s">
        <v>209</v>
      </c>
      <c r="B257" s="350"/>
      <c r="C257" s="350"/>
      <c r="D257" s="350"/>
    </row>
    <row r="258" spans="1:4" ht="15.6" thickTop="1" thickBot="1">
      <c r="A258" s="46"/>
      <c r="B258" s="46"/>
      <c r="C258" s="46" t="s">
        <v>510</v>
      </c>
      <c r="D258" s="46" t="s">
        <v>154</v>
      </c>
    </row>
    <row r="259" spans="1:4" ht="15.6" thickTop="1" thickBot="1">
      <c r="A259" s="56"/>
      <c r="B259" s="56"/>
      <c r="C259" s="46" t="s">
        <v>511</v>
      </c>
      <c r="D259" s="46" t="s">
        <v>180</v>
      </c>
    </row>
    <row r="260" spans="1:4" ht="15.6" thickTop="1" thickBot="1">
      <c r="A260" s="57"/>
      <c r="B260" s="57"/>
      <c r="C260" s="46" t="s">
        <v>512</v>
      </c>
      <c r="D260" s="46" t="s">
        <v>181</v>
      </c>
    </row>
    <row r="261" spans="1:4" ht="15.6" thickTop="1" thickBot="1">
      <c r="A261" s="58"/>
      <c r="B261" s="58"/>
      <c r="C261" s="46" t="s">
        <v>513</v>
      </c>
      <c r="D261" s="46" t="s">
        <v>182</v>
      </c>
    </row>
    <row r="262" spans="1:4" ht="15" thickTop="1"/>
    <row r="263" spans="1:4" ht="15" thickBot="1">
      <c r="A263" s="350" t="s">
        <v>210</v>
      </c>
      <c r="B263" s="350"/>
      <c r="C263" s="350"/>
      <c r="D263" s="350"/>
    </row>
    <row r="264" spans="1:4" ht="15.6" thickTop="1" thickBot="1">
      <c r="A264" s="46"/>
      <c r="B264" s="46"/>
      <c r="C264" s="46" t="s">
        <v>710</v>
      </c>
      <c r="D264" s="46" t="s">
        <v>154</v>
      </c>
    </row>
    <row r="265" spans="1:4" ht="15.6" thickTop="1" thickBot="1">
      <c r="A265" s="56"/>
      <c r="B265" s="56"/>
      <c r="C265" s="46" t="s">
        <v>711</v>
      </c>
      <c r="D265" s="46" t="s">
        <v>180</v>
      </c>
    </row>
    <row r="266" spans="1:4" ht="15.6" thickTop="1" thickBot="1">
      <c r="A266" s="57"/>
      <c r="B266" s="57"/>
      <c r="C266" s="46" t="s">
        <v>712</v>
      </c>
      <c r="D266" s="46" t="s">
        <v>181</v>
      </c>
    </row>
    <row r="267" spans="1:4" ht="15.6" thickTop="1" thickBot="1">
      <c r="A267" s="58"/>
      <c r="B267" s="58"/>
      <c r="C267" s="46" t="s">
        <v>713</v>
      </c>
      <c r="D267" s="46" t="s">
        <v>182</v>
      </c>
    </row>
    <row r="268" spans="1:4" ht="15" thickTop="1"/>
  </sheetData>
  <autoFilter ref="A1:AS194">
    <filterColumn colId="6"/>
  </autoFilter>
  <mergeCells count="4">
    <mergeCell ref="A245:D245"/>
    <mergeCell ref="A251:D251"/>
    <mergeCell ref="A257:D257"/>
    <mergeCell ref="A263:D263"/>
  </mergeCells>
  <conditionalFormatting sqref="F243 F197:F212 F236:F240 F2:F193 F215:F233">
    <cfRule type="cellIs" dxfId="364" priority="1268" operator="lessThan">
      <formula>95</formula>
    </cfRule>
    <cfRule type="cellIs" dxfId="363" priority="1269" operator="between">
      <formula>95</formula>
      <formula>99.99</formula>
    </cfRule>
    <cfRule type="cellIs" dxfId="362" priority="1270" operator="greaterThan">
      <formula>99.99</formula>
    </cfRule>
  </conditionalFormatting>
  <conditionalFormatting sqref="I243 K243 I197:I212 K197:K212 I236:I240 K236:K240 I2:I193 I215:I233 K2:K193 K215:K233">
    <cfRule type="cellIs" dxfId="361" priority="1263" operator="lessThan">
      <formula>98</formula>
    </cfRule>
    <cfRule type="cellIs" dxfId="360" priority="1264" operator="between">
      <formula>98</formula>
      <formula>99.99</formula>
    </cfRule>
    <cfRule type="cellIs" dxfId="359" priority="1265" operator="greaterThan">
      <formula>99.99</formula>
    </cfRule>
  </conditionalFormatting>
  <conditionalFormatting sqref="AG243 AG197:AG212 AG236:AG240 AG215:AG233 AG2:AG193">
    <cfRule type="cellIs" dxfId="358" priority="1207" operator="greaterThan">
      <formula>1619</formula>
    </cfRule>
    <cfRule type="cellIs" dxfId="357" priority="1208" operator="between">
      <formula>1619</formula>
      <formula>1440</formula>
    </cfRule>
    <cfRule type="cellIs" dxfId="356" priority="1209" operator="lessThan">
      <formula>1440</formula>
    </cfRule>
  </conditionalFormatting>
  <conditionalFormatting sqref="AP243 AP197:AP212 AP236:AP240 AP215:AP233 AP2:AP193">
    <cfRule type="cellIs" dxfId="355" priority="1195" operator="lessThan">
      <formula>480</formula>
    </cfRule>
    <cfRule type="cellIs" dxfId="354" priority="1196" operator="between">
      <formula>539</formula>
      <formula>480</formula>
    </cfRule>
    <cfRule type="cellIs" dxfId="353" priority="1197" operator="greaterThan">
      <formula>539</formula>
    </cfRule>
  </conditionalFormatting>
  <conditionalFormatting sqref="N243">
    <cfRule type="cellIs" dxfId="352" priority="968" operator="lessThan">
      <formula>90</formula>
    </cfRule>
    <cfRule type="cellIs" dxfId="351" priority="969" operator="between">
      <formula>90</formula>
      <formula>94.99</formula>
    </cfRule>
    <cfRule type="cellIs" dxfId="350" priority="970" operator="greaterThan">
      <formula>94.99</formula>
    </cfRule>
  </conditionalFormatting>
  <conditionalFormatting sqref="O243">
    <cfRule type="cellIs" dxfId="349" priority="965" operator="lessThan">
      <formula>65</formula>
    </cfRule>
    <cfRule type="cellIs" dxfId="348" priority="966" operator="between">
      <formula>65</formula>
      <formula>79</formula>
    </cfRule>
    <cfRule type="cellIs" dxfId="347" priority="967" operator="greaterThan">
      <formula>79</formula>
    </cfRule>
  </conditionalFormatting>
  <conditionalFormatting sqref="P243 P197:P212 P236:P240 P215:P233 P2:P193">
    <cfRule type="cellIs" dxfId="346" priority="962" operator="lessThan">
      <formula>80</formula>
    </cfRule>
    <cfRule type="cellIs" dxfId="345" priority="963" operator="between">
      <formula>89.99</formula>
      <formula>80</formula>
    </cfRule>
    <cfRule type="cellIs" dxfId="344" priority="964" operator="greaterThan">
      <formula>89.99</formula>
    </cfRule>
  </conditionalFormatting>
  <conditionalFormatting sqref="Q243:R243 U197:U212 U215:U233 U236:U240">
    <cfRule type="cellIs" dxfId="343" priority="959" operator="between">
      <formula>99.99</formula>
      <formula>90</formula>
    </cfRule>
    <cfRule type="cellIs" dxfId="342" priority="960" operator="lessThan">
      <formula>90</formula>
    </cfRule>
    <cfRule type="cellIs" dxfId="341" priority="961" operator="equal">
      <formula>100</formula>
    </cfRule>
  </conditionalFormatting>
  <conditionalFormatting sqref="S243">
    <cfRule type="cellIs" dxfId="340" priority="953" operator="between">
      <formula>99.99</formula>
      <formula>75</formula>
    </cfRule>
    <cfRule type="cellIs" dxfId="339" priority="954" operator="lessThan">
      <formula>75</formula>
    </cfRule>
    <cfRule type="cellIs" dxfId="338" priority="955" operator="equal">
      <formula>100</formula>
    </cfRule>
  </conditionalFormatting>
  <conditionalFormatting sqref="T197:T212 N197:N212 N236:N240 T243 T236:T240 N2:N193 N215:N233 T215:T233 T2:T193">
    <cfRule type="cellIs" dxfId="337" priority="950" operator="lessThan">
      <formula>90</formula>
    </cfRule>
    <cfRule type="cellIs" dxfId="336" priority="951" operator="between">
      <formula>94.99</formula>
      <formula>90</formula>
    </cfRule>
    <cfRule type="cellIs" dxfId="335" priority="952" operator="greaterThan">
      <formula>94.99</formula>
    </cfRule>
  </conditionalFormatting>
  <conditionalFormatting sqref="U243 AC197:AC212 X197:Y212 Q197:R212 X243:Y243 AC243 AC236:AC240 X236:Y240 Q236:R240 X215:Y233 AC215:AC233 Q2:R193 Q215:R233">
    <cfRule type="cellIs" dxfId="334" priority="945" operator="lessThan">
      <formula>90</formula>
    </cfRule>
    <cfRule type="cellIs" dxfId="333" priority="946" operator="between">
      <formula>99.99</formula>
      <formula>90</formula>
    </cfRule>
    <cfRule type="cellIs" dxfId="332" priority="947" operator="equal">
      <formula>100</formula>
    </cfRule>
  </conditionalFormatting>
  <conditionalFormatting sqref="AB243">
    <cfRule type="cellIs" dxfId="331" priority="918" operator="lessThan">
      <formula>70</formula>
    </cfRule>
    <cfRule type="cellIs" dxfId="330" priority="919" operator="greaterThan">
      <formula>89</formula>
    </cfRule>
    <cfRule type="cellIs" dxfId="329" priority="920" operator="between">
      <formula>89</formula>
      <formula>70</formula>
    </cfRule>
  </conditionalFormatting>
  <conditionalFormatting sqref="AD243">
    <cfRule type="cellIs" dxfId="328" priority="906" operator="between">
      <formula>100</formula>
      <formula>50</formula>
    </cfRule>
    <cfRule type="cellIs" dxfId="327" priority="910" operator="lessThan">
      <formula>50</formula>
    </cfRule>
    <cfRule type="cellIs" dxfId="326" priority="912" operator="equal">
      <formula>100</formula>
    </cfRule>
  </conditionalFormatting>
  <conditionalFormatting sqref="AE243:AF243">
    <cfRule type="cellIs" dxfId="325" priority="902" operator="between">
      <formula>99.99</formula>
      <formula>50</formula>
    </cfRule>
    <cfRule type="cellIs" dxfId="324" priority="903" operator="lessThan">
      <formula>50</formula>
    </cfRule>
    <cfRule type="cellIs" dxfId="323" priority="905" operator="equal">
      <formula>100</formula>
    </cfRule>
  </conditionalFormatting>
  <conditionalFormatting sqref="Z243 Z197:Z212 Z236:Z240 Z215:Z233">
    <cfRule type="cellIs" dxfId="322" priority="672" operator="equal">
      <formula>100</formula>
    </cfRule>
  </conditionalFormatting>
  <conditionalFormatting sqref="Z243 Z197:Z212 Z236:Z240 Z215:Z233">
    <cfRule type="cellIs" dxfId="321" priority="670" operator="lessThan">
      <formula>90</formula>
    </cfRule>
    <cfRule type="cellIs" dxfId="320" priority="671" operator="between">
      <formula>99.99</formula>
      <formula>90</formula>
    </cfRule>
  </conditionalFormatting>
  <conditionalFormatting sqref="V243">
    <cfRule type="cellIs" dxfId="319" priority="643" operator="lessThan">
      <formula>40</formula>
    </cfRule>
    <cfRule type="cellIs" dxfId="318" priority="644" operator="between">
      <formula>79.99</formula>
      <formula>40</formula>
    </cfRule>
    <cfRule type="cellIs" dxfId="317" priority="645" operator="greaterThan">
      <formula>79.99</formula>
    </cfRule>
  </conditionalFormatting>
  <conditionalFormatting sqref="W243">
    <cfRule type="cellIs" dxfId="316" priority="628" operator="lessThan">
      <formula>-3</formula>
    </cfRule>
    <cfRule type="cellIs" dxfId="315" priority="629" operator="between">
      <formula>-2</formula>
      <formula>-3</formula>
    </cfRule>
    <cfRule type="cellIs" dxfId="314" priority="630" operator="greaterThan">
      <formula>-2</formula>
    </cfRule>
  </conditionalFormatting>
  <conditionalFormatting sqref="G197:H212 G243:H243 G236:H240 G2:H193 G215:H233">
    <cfRule type="cellIs" dxfId="313" priority="625" operator="lessThan">
      <formula>90</formula>
    </cfRule>
    <cfRule type="cellIs" dxfId="312" priority="626" operator="between">
      <formula>90</formula>
      <formula>100</formula>
    </cfRule>
    <cfRule type="cellIs" dxfId="311" priority="627" operator="greaterThan">
      <formula>99.99</formula>
    </cfRule>
  </conditionalFormatting>
  <conditionalFormatting sqref="J197:J212 J243 J236:J240 J215:J233 J2:J193">
    <cfRule type="cellIs" dxfId="310" priority="595" operator="lessThan">
      <formula>83</formula>
    </cfRule>
    <cfRule type="cellIs" dxfId="309" priority="596" operator="between">
      <formula>83</formula>
      <formula>99.99</formula>
    </cfRule>
    <cfRule type="cellIs" dxfId="308" priority="597" operator="greaterThan">
      <formula>99.99</formula>
    </cfRule>
  </conditionalFormatting>
  <conditionalFormatting sqref="L243 L197:L212 L236:L240 L2:L193 L215:L233">
    <cfRule type="cellIs" dxfId="307" priority="580" operator="lessThan">
      <formula>480</formula>
    </cfRule>
    <cfRule type="cellIs" dxfId="306" priority="581" operator="between">
      <formula>480</formula>
      <formula>540</formula>
    </cfRule>
    <cfRule type="cellIs" dxfId="305" priority="582" operator="greaterThan">
      <formula>539.99</formula>
    </cfRule>
  </conditionalFormatting>
  <conditionalFormatting sqref="AN197:AO212 AN236:AO240 AN243:AO243 K212 X2:Y193 U2:U193 AC2:AC193 AN2:AO193 AN215:AO233">
    <cfRule type="cellIs" dxfId="304" priority="516" operator="lessThan">
      <formula>100</formula>
    </cfRule>
    <cfRule type="cellIs" dxfId="303" priority="517" operator="equal">
      <formula>100</formula>
    </cfRule>
  </conditionalFormatting>
  <conditionalFormatting sqref="AL197:AL212 AL236:AL240 AL243 AL2:AL193 AL215:AL233">
    <cfRule type="cellIs" dxfId="302" priority="511" operator="lessThan">
      <formula>85</formula>
    </cfRule>
    <cfRule type="cellIs" dxfId="301" priority="512" operator="between">
      <formula>99.99</formula>
      <formula>85</formula>
    </cfRule>
    <cfRule type="cellIs" dxfId="300" priority="513" operator="equal">
      <formula>100</formula>
    </cfRule>
  </conditionalFormatting>
  <conditionalFormatting sqref="AM197:AM212 S197:S212 AM236:AM240 AM243 S236:S240 S2:S193 S215:S233 AM2:AM193 AM215:AM233">
    <cfRule type="cellIs" dxfId="299" priority="496" operator="lessThan">
      <formula>75</formula>
    </cfRule>
    <cfRule type="cellIs" dxfId="298" priority="497" operator="between">
      <formula>99.99</formula>
      <formula>75</formula>
    </cfRule>
    <cfRule type="cellIs" dxfId="297" priority="498" operator="equal">
      <formula>100</formula>
    </cfRule>
  </conditionalFormatting>
  <conditionalFormatting sqref="AI243 AI2:AI193 AI197:AJ212 AI215:AJ233 AI236:AJ240">
    <cfRule type="cellIs" dxfId="296" priority="481" operator="lessThan">
      <formula>60</formula>
    </cfRule>
    <cfRule type="cellIs" dxfId="295" priority="482" operator="between">
      <formula>89.99</formula>
      <formula>60</formula>
    </cfRule>
    <cfRule type="cellIs" dxfId="294" priority="483" operator="greaterThan">
      <formula>89.99</formula>
    </cfRule>
  </conditionalFormatting>
  <conditionalFormatting sqref="AJ243 AJ2:AJ193 AJ197:AJ212 AJ215:AJ233 AJ236:AJ240">
    <cfRule type="cellIs" dxfId="293" priority="466" operator="lessThan">
      <formula>-39999.99</formula>
    </cfRule>
    <cfRule type="cellIs" dxfId="292" priority="467" operator="between">
      <formula>-10000.01</formula>
      <formula>-39999.99</formula>
    </cfRule>
    <cfRule type="cellIs" dxfId="291" priority="468" operator="greaterThan">
      <formula>-10000.01</formula>
    </cfRule>
  </conditionalFormatting>
  <conditionalFormatting sqref="AK197:AK212 AD197:AF212 AK236:AK240 AK243 AD236:AF240 AD2:AF193 AD215:AF233 AK2:AK193 AK215:AK233">
    <cfRule type="cellIs" dxfId="290" priority="451" operator="equal">
      <formula>0</formula>
    </cfRule>
    <cfRule type="cellIs" dxfId="289" priority="452" operator="equal">
      <formula>50</formula>
    </cfRule>
    <cfRule type="cellIs" dxfId="288" priority="453" operator="equal">
      <formula>100</formula>
    </cfRule>
  </conditionalFormatting>
  <conditionalFormatting sqref="AR243 AR197:AR212 AR236:AR240 AR215:AR233 AR2:AR193">
    <cfRule type="cellIs" dxfId="287" priority="436" operator="lessThan">
      <formula>2400</formula>
    </cfRule>
    <cfRule type="cellIs" dxfId="286" priority="437" operator="between">
      <formula>2699</formula>
      <formula>2400</formula>
    </cfRule>
    <cfRule type="cellIs" dxfId="285" priority="438" operator="greaterThan">
      <formula>2699</formula>
    </cfRule>
  </conditionalFormatting>
  <conditionalFormatting sqref="O197:O212 O236:O240 O2:O193 O215:O233">
    <cfRule type="cellIs" dxfId="284" priority="412" operator="lessThan">
      <formula>65</formula>
    </cfRule>
    <cfRule type="cellIs" dxfId="283" priority="413" operator="between">
      <formula>65</formula>
      <formula>79.99</formula>
    </cfRule>
    <cfRule type="cellIs" dxfId="282" priority="414" operator="greaterThan">
      <formula>79.99</formula>
    </cfRule>
  </conditionalFormatting>
  <conditionalFormatting sqref="Z2:Z193">
    <cfRule type="cellIs" dxfId="281" priority="289" operator="equal">
      <formula>0</formula>
    </cfRule>
    <cfRule type="cellIs" dxfId="280" priority="290" operator="equal">
      <formula>100</formula>
    </cfRule>
  </conditionalFormatting>
  <conditionalFormatting sqref="AA197:AA212 AA236:AA240 AA243 AA2:AA193 AA215:AA233">
    <cfRule type="cellIs" dxfId="279" priority="192" operator="lessThan">
      <formula>90</formula>
    </cfRule>
    <cfRule type="cellIs" dxfId="278" priority="193" operator="between">
      <formula>90</formula>
      <formula>95</formula>
    </cfRule>
    <cfRule type="cellIs" dxfId="277" priority="194" operator="greaterThan">
      <formula>94.99</formula>
    </cfRule>
  </conditionalFormatting>
  <conditionalFormatting sqref="AB197:AB212 AB236:AB240 AB243 AB2:AB193 AB215:AB233">
    <cfRule type="cellIs" dxfId="276" priority="177" operator="lessThan">
      <formula>90</formula>
    </cfRule>
    <cfRule type="cellIs" dxfId="275" priority="178" operator="equal">
      <formula>90</formula>
    </cfRule>
    <cfRule type="cellIs" dxfId="274" priority="179" operator="equal">
      <formula>100</formula>
    </cfRule>
  </conditionalFormatting>
  <conditionalFormatting sqref="V197:V212 V236:V240 V2:V193 V215:V233">
    <cfRule type="cellIs" dxfId="273" priority="153" operator="lessThan">
      <formula>60</formula>
    </cfRule>
    <cfRule type="cellIs" dxfId="272" priority="154" operator="between">
      <formula>99.99</formula>
      <formula>60</formula>
    </cfRule>
    <cfRule type="cellIs" dxfId="271" priority="155" operator="equal">
      <formula>100</formula>
    </cfRule>
  </conditionalFormatting>
  <conditionalFormatting sqref="W2:W193 W197:W212 W215:W233 W236:W240">
    <cfRule type="cellIs" dxfId="270" priority="141" operator="lessThan">
      <formula>-2</formula>
    </cfRule>
    <cfRule type="cellIs" dxfId="269" priority="142" operator="between">
      <formula>-1</formula>
      <formula>-2</formula>
    </cfRule>
    <cfRule type="cellIs" dxfId="268" priority="143" operator="equal">
      <formula>0</formula>
    </cfRule>
  </conditionalFormatting>
  <conditionalFormatting sqref="W215:W233 W236:W240 W243">
    <cfRule type="cellIs" dxfId="267" priority="137" operator="between">
      <formula>-0.01</formula>
      <formula>-1</formula>
    </cfRule>
    <cfRule type="cellIs" dxfId="266" priority="138" operator="equal">
      <formula>0</formula>
    </cfRule>
  </conditionalFormatting>
  <conditionalFormatting sqref="W197:W212 W215:W233 W236:W240">
    <cfRule type="cellIs" dxfId="265" priority="28" operator="lessThan">
      <formula>-2</formula>
    </cfRule>
    <cfRule type="cellIs" dxfId="264" priority="29" operator="between">
      <formula>-1</formula>
      <formula>-2</formula>
    </cfRule>
    <cfRule type="cellIs" dxfId="263" priority="30" operator="greaterThan">
      <formula>-1</formula>
    </cfRule>
  </conditionalFormatting>
  <conditionalFormatting sqref="W243">
    <cfRule type="cellIs" dxfId="262" priority="4" operator="lessThan">
      <formula>-2</formula>
    </cfRule>
    <cfRule type="cellIs" dxfId="261" priority="5" operator="between">
      <formula>-1</formula>
      <formula>-2</formula>
    </cfRule>
    <cfRule type="cellIs" dxfId="260" priority="6" operator="equal">
      <formula>0</formula>
    </cfRule>
  </conditionalFormatting>
  <conditionalFormatting sqref="W243">
    <cfRule type="cellIs" dxfId="259" priority="1" operator="lessThan">
      <formula>-2</formula>
    </cfRule>
    <cfRule type="cellIs" dxfId="258" priority="2" operator="between">
      <formula>-1</formula>
      <formula>-2</formula>
    </cfRule>
    <cfRule type="cellIs" dxfId="257" priority="3" operator="greaterThan">
      <formula>-1</formula>
    </cfRule>
  </conditionalFormatting>
  <hyperlinks>
    <hyperlink ref="Q1" location="'время открытия'!A1" display="Время открытия магазина"/>
    <hyperlink ref="R1" location="'время закрытия'!A1" display="Время закрытия магазина"/>
    <hyperlink ref="S1" location="сан.дни!A1" display="Санитарные дни"/>
    <hyperlink ref="F1" location="'план на месяц'!A1" display="План по выручке за месяц"/>
    <hyperlink ref="AL1" location="локалки!A1" display="Норма подснятий в месяц"/>
    <hyperlink ref="H1" location="допродажи!A1" display="План по допродажам"/>
    <hyperlink ref="I1" location="'средний чек'!A1" display="Средний чек"/>
    <hyperlink ref="K1" location="трафик!A1" display="Трафик за месяц "/>
    <hyperlink ref="N1" location="'чек-лист'!A1" display="стандарты по ч/листу"/>
    <hyperlink ref="O1" location="ТП!A1" display="ТП"/>
    <hyperlink ref="T1" location="фотоотчеты!A1" display="Нормативы по фотоотчетам"/>
    <hyperlink ref="U1" location="инкассация!A1" display="Нормативы по инкассации"/>
    <hyperlink ref="V1" location="'кол-во по штату'!A1" display="Количество по штату"/>
    <hyperlink ref="X1" location="ценники!A1" display="Ценники"/>
    <hyperlink ref="Y1" location="просрок!A1" display="Просрок"/>
    <hyperlink ref="AA1" location="'% выкладки'!A1" display="% своевр. выкладки"/>
    <hyperlink ref="AI1" location="ревизии!A1" display="Норматив по потерям "/>
    <hyperlink ref="AB1" location="'товарные и кассовые отчеты'!A1" display="Товарные и кассовые отчеты"/>
    <hyperlink ref="AC1" location="'Z-отчеты'!A1" display="Z отчеты"/>
    <hyperlink ref="AO1" location="'предоставление скидок'!A1" display="Предоставление скидок"/>
    <hyperlink ref="AE1" location="'Главная касса'!A1" display="Главная касса"/>
    <hyperlink ref="AF1" location="'минусовые остатки'!A1" display="Минусовые остатки"/>
    <hyperlink ref="AM1" location="'подснятия сигареты'!A1" display="Подснятия сигареты"/>
    <hyperlink ref="AJ1" location="ревизии!A1" display="Сумма недостачи"/>
    <hyperlink ref="W1" location="'кол-во по штату'!A1" display="Количество по штату"/>
    <hyperlink ref="AN1" location="'предоставление скидок'!A1" display="Предоставление скидки 10%"/>
    <hyperlink ref="P1" location="'распорядок дня'!A1" display="Распорядок дня"/>
    <hyperlink ref="Z1" location="'медицинские книжки'!A1" display="Медицинские книжки"/>
    <hyperlink ref="J1" location="'ср. кол-во позиций в чеке'!A1" display="Среднее кол-во позиций в чеке"/>
    <hyperlink ref="AD1" location="Очередь!A1" display="Очередь"/>
    <hyperlink ref="AK1" location="ревизии!A1" display="Излишки по ревизиям"/>
    <hyperlink ref="G1" location="приоритет!A1" display="План по приоритетеным продажам"/>
  </hyperlink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252"/>
  <sheetViews>
    <sheetView zoomScale="85" zoomScaleNormal="85" workbookViewId="0">
      <pane xSplit="2" ySplit="1" topLeftCell="C2" activePane="bottomRight" state="frozen"/>
      <selection activeCell="G201" sqref="G201"/>
      <selection pane="topRight" activeCell="G201" sqref="G201"/>
      <selection pane="bottomLeft" activeCell="G201" sqref="G201"/>
      <selection pane="bottomRight" activeCell="H1" sqref="H1"/>
    </sheetView>
  </sheetViews>
  <sheetFormatPr defaultRowHeight="14.4"/>
  <cols>
    <col min="1" max="1" width="4" bestFit="1" customWidth="1"/>
    <col min="2" max="2" width="29.109375" bestFit="1" customWidth="1"/>
    <col min="3" max="3" width="10.109375" bestFit="1" customWidth="1"/>
    <col min="6" max="6" width="11.21875" bestFit="1" customWidth="1"/>
    <col min="8" max="8" width="19.88671875" customWidth="1"/>
    <col min="9" max="9" width="20.6640625" customWidth="1"/>
  </cols>
  <sheetData>
    <row r="1" spans="1:9">
      <c r="A1" s="107" t="s">
        <v>0</v>
      </c>
      <c r="B1" s="3" t="s">
        <v>1</v>
      </c>
      <c r="C1" s="80" t="s">
        <v>237</v>
      </c>
      <c r="D1" s="80" t="s">
        <v>99</v>
      </c>
      <c r="E1" s="80" t="s">
        <v>238</v>
      </c>
      <c r="F1" s="76" t="str">
        <f>СВОД!E1</f>
        <v>Супервайзер</v>
      </c>
      <c r="H1" s="10" t="s">
        <v>100</v>
      </c>
    </row>
    <row r="2" spans="1:9">
      <c r="A2" s="1">
        <v>1</v>
      </c>
      <c r="B2" s="1" t="s">
        <v>2</v>
      </c>
      <c r="C2" s="76">
        <v>600</v>
      </c>
      <c r="D2" s="71">
        <f>'время открытия'!E2+'время закрытия'!E2+сан.дни!E2+фотоотчеты!E2+инкассация!D2+'Z-отчеты'!E2</f>
        <v>600</v>
      </c>
      <c r="E2" s="71">
        <f>D2/C2*100</f>
        <v>100</v>
      </c>
      <c r="F2" s="76" t="str">
        <f>СВОД!E2</f>
        <v>Ахрамеева</v>
      </c>
    </row>
    <row r="3" spans="1:9">
      <c r="A3" s="1">
        <v>2</v>
      </c>
      <c r="B3" s="1" t="s">
        <v>3</v>
      </c>
      <c r="C3" s="76">
        <v>600</v>
      </c>
      <c r="D3" s="71">
        <f>'время открытия'!E3+'время закрытия'!E3+сан.дни!E3+фотоотчеты!E3+инкассация!D3+'Z-отчеты'!E3</f>
        <v>593.54838709677415</v>
      </c>
      <c r="E3" s="71">
        <f t="shared" ref="E3:E65" si="0">D3/C3*100</f>
        <v>98.924731182795682</v>
      </c>
      <c r="F3" s="76" t="str">
        <f>СВОД!E3</f>
        <v>Неуймина</v>
      </c>
    </row>
    <row r="4" spans="1:9">
      <c r="A4" s="1">
        <v>3</v>
      </c>
      <c r="B4" s="1" t="s">
        <v>4</v>
      </c>
      <c r="C4" s="76">
        <v>600</v>
      </c>
      <c r="D4" s="71">
        <f>'время открытия'!E4+'время закрытия'!E4+сан.дни!E4+фотоотчеты!E4+инкассация!D4+'Z-отчеты'!E4</f>
        <v>600</v>
      </c>
      <c r="E4" s="71">
        <f t="shared" si="0"/>
        <v>100</v>
      </c>
      <c r="F4" s="76" t="str">
        <f>СВОД!E4</f>
        <v>Неуймина</v>
      </c>
    </row>
    <row r="5" spans="1:9">
      <c r="A5" s="1">
        <v>4</v>
      </c>
      <c r="B5" s="1" t="s">
        <v>5</v>
      </c>
      <c r="C5" s="76">
        <v>600</v>
      </c>
      <c r="D5" s="71">
        <f>'время открытия'!E5+'время закрытия'!E5+сан.дни!E5+фотоотчеты!E5+инкассация!D5+'Z-отчеты'!E5</f>
        <v>600</v>
      </c>
      <c r="E5" s="71">
        <f t="shared" si="0"/>
        <v>100</v>
      </c>
      <c r="F5" s="76" t="str">
        <f>СВОД!E5</f>
        <v>Неуймина</v>
      </c>
      <c r="H5" s="4" t="s">
        <v>180</v>
      </c>
      <c r="I5" s="48"/>
    </row>
    <row r="6" spans="1:9">
      <c r="A6" s="1">
        <v>5</v>
      </c>
      <c r="B6" s="1" t="s">
        <v>6</v>
      </c>
      <c r="C6" s="76">
        <v>600</v>
      </c>
      <c r="D6" s="71">
        <f>'время открытия'!E6+'время закрытия'!E6+сан.дни!E6+фотоотчеты!E6+инкассация!D6+'Z-отчеты'!E6</f>
        <v>596.77419354838707</v>
      </c>
      <c r="E6" s="71">
        <f t="shared" si="0"/>
        <v>99.462365591397855</v>
      </c>
      <c r="F6" s="76" t="str">
        <f>СВОД!E6</f>
        <v>Дарьин</v>
      </c>
      <c r="H6" s="4" t="s">
        <v>275</v>
      </c>
      <c r="I6" s="49"/>
    </row>
    <row r="7" spans="1:9">
      <c r="A7" s="1">
        <v>6</v>
      </c>
      <c r="B7" s="1" t="s">
        <v>7</v>
      </c>
      <c r="C7" s="76">
        <v>600</v>
      </c>
      <c r="D7" s="71">
        <f>'время открытия'!E7+'время закрытия'!E7+сан.дни!E7+фотоотчеты!E7+инкассация!D7+'Z-отчеты'!E7</f>
        <v>596.77419354838707</v>
      </c>
      <c r="E7" s="71">
        <f t="shared" si="0"/>
        <v>99.462365591397855</v>
      </c>
      <c r="F7" s="76" t="str">
        <f>СВОД!E7</f>
        <v>Неуймина</v>
      </c>
      <c r="H7" s="4" t="s">
        <v>182</v>
      </c>
      <c r="I7" s="50"/>
    </row>
    <row r="8" spans="1:9">
      <c r="A8" s="1">
        <v>7</v>
      </c>
      <c r="B8" s="1" t="s">
        <v>8</v>
      </c>
      <c r="C8" s="76">
        <v>600</v>
      </c>
      <c r="D8" s="71">
        <f>'время открытия'!E8+'время закрытия'!E8+сан.дни!E8+фотоотчеты!E8+инкассация!D8+'Z-отчеты'!E8</f>
        <v>600</v>
      </c>
      <c r="E8" s="71">
        <f t="shared" si="0"/>
        <v>100</v>
      </c>
      <c r="F8" s="76" t="str">
        <f>СВОД!E8</f>
        <v>Дарьин</v>
      </c>
    </row>
    <row r="9" spans="1:9">
      <c r="A9" s="1">
        <v>8</v>
      </c>
      <c r="B9" s="1" t="s">
        <v>9</v>
      </c>
      <c r="C9" s="76">
        <v>600</v>
      </c>
      <c r="D9" s="71">
        <f>'время открытия'!E9+'время закрытия'!E9+сан.дни!E9+фотоотчеты!E9+инкассация!D9+'Z-отчеты'!E9</f>
        <v>600</v>
      </c>
      <c r="E9" s="71">
        <f t="shared" si="0"/>
        <v>100</v>
      </c>
      <c r="F9" s="76" t="str">
        <f>СВОД!E9</f>
        <v>Неуймина</v>
      </c>
      <c r="H9" s="123" t="s">
        <v>269</v>
      </c>
    </row>
    <row r="10" spans="1:9">
      <c r="A10" s="1">
        <v>9</v>
      </c>
      <c r="B10" s="1" t="s">
        <v>10</v>
      </c>
      <c r="C10" s="76">
        <v>600</v>
      </c>
      <c r="D10" s="71">
        <f>'время открытия'!E10+'время закрытия'!E10+сан.дни!E10+фотоотчеты!E10+инкассация!D10+'Z-отчеты'!E10</f>
        <v>590.32258064516122</v>
      </c>
      <c r="E10" s="71">
        <f t="shared" si="0"/>
        <v>98.387096774193537</v>
      </c>
      <c r="F10" s="76" t="str">
        <f>СВОД!E10</f>
        <v>Ахрамеева</v>
      </c>
      <c r="H10" s="313" t="s">
        <v>270</v>
      </c>
    </row>
    <row r="11" spans="1:9">
      <c r="A11" s="1">
        <v>10</v>
      </c>
      <c r="B11" s="1" t="s">
        <v>11</v>
      </c>
      <c r="C11" s="76">
        <v>600</v>
      </c>
      <c r="D11" s="71">
        <f>'время открытия'!E11+'время закрытия'!E11+сан.дни!E11+фотоотчеты!E11+инкассация!D11+'Z-отчеты'!E11</f>
        <v>600</v>
      </c>
      <c r="E11" s="71">
        <f t="shared" si="0"/>
        <v>100</v>
      </c>
      <c r="F11" s="76" t="str">
        <f>СВОД!E11</f>
        <v>Калинина</v>
      </c>
      <c r="H11" s="313" t="s">
        <v>271</v>
      </c>
    </row>
    <row r="12" spans="1:9">
      <c r="A12" s="1">
        <v>11</v>
      </c>
      <c r="B12" s="1" t="s">
        <v>12</v>
      </c>
      <c r="C12" s="76">
        <v>600</v>
      </c>
      <c r="D12" s="71">
        <f>'время открытия'!E12+'время закрытия'!E12+сан.дни!E12+фотоотчеты!E12+инкассация!D12+'Z-отчеты'!E12</f>
        <v>593.54838709677415</v>
      </c>
      <c r="E12" s="71">
        <f t="shared" si="0"/>
        <v>98.924731182795682</v>
      </c>
      <c r="F12" s="76" t="str">
        <f>СВОД!E12</f>
        <v>Дарьин</v>
      </c>
      <c r="H12" s="313" t="s">
        <v>441</v>
      </c>
    </row>
    <row r="13" spans="1:9">
      <c r="A13" s="1">
        <v>12</v>
      </c>
      <c r="B13" s="1" t="s">
        <v>13</v>
      </c>
      <c r="C13" s="76">
        <v>600</v>
      </c>
      <c r="D13" s="71">
        <f>'время открытия'!E13+'время закрытия'!E13+сан.дни!E13+фотоотчеты!E13+инкассация!D13+'Z-отчеты'!E13</f>
        <v>590.32258064516122</v>
      </c>
      <c r="E13" s="71">
        <f t="shared" si="0"/>
        <v>98.387096774193537</v>
      </c>
      <c r="F13" s="76" t="str">
        <f>СВОД!E13</f>
        <v>Неуймина</v>
      </c>
      <c r="H13" s="313" t="s">
        <v>272</v>
      </c>
    </row>
    <row r="14" spans="1:9">
      <c r="A14" s="1">
        <v>13</v>
      </c>
      <c r="B14" s="1" t="s">
        <v>14</v>
      </c>
      <c r="C14" s="76">
        <v>600</v>
      </c>
      <c r="D14" s="71">
        <f>'время открытия'!E14+'время закрытия'!E14+сан.дни!E14+фотоотчеты!E14+инкассация!D14+'Z-отчеты'!E14</f>
        <v>600</v>
      </c>
      <c r="E14" s="71">
        <f t="shared" si="0"/>
        <v>100</v>
      </c>
      <c r="F14" s="76" t="str">
        <f>СВОД!E14</f>
        <v>Клементьева</v>
      </c>
      <c r="H14" s="313" t="s">
        <v>273</v>
      </c>
    </row>
    <row r="15" spans="1:9">
      <c r="A15" s="1">
        <v>14</v>
      </c>
      <c r="B15" s="1" t="s">
        <v>15</v>
      </c>
      <c r="C15" s="76">
        <v>600</v>
      </c>
      <c r="D15" s="71">
        <f>'время открытия'!E15+'время закрытия'!E15+сан.дни!E15+фотоотчеты!E15+инкассация!D15+'Z-отчеты'!E15</f>
        <v>596.77419354838707</v>
      </c>
      <c r="E15" s="71">
        <f t="shared" si="0"/>
        <v>99.462365591397855</v>
      </c>
      <c r="F15" s="76" t="str">
        <f>СВОД!E15</f>
        <v>Хасанов</v>
      </c>
      <c r="H15" s="313" t="s">
        <v>274</v>
      </c>
    </row>
    <row r="16" spans="1:9">
      <c r="A16" s="1">
        <v>15</v>
      </c>
      <c r="B16" s="1" t="s">
        <v>16</v>
      </c>
      <c r="C16" s="76">
        <v>600</v>
      </c>
      <c r="D16" s="71">
        <f>'время открытия'!E16+'время закрытия'!E16+сан.дни!E16+фотоотчеты!E16+инкассация!D16+'Z-отчеты'!E16</f>
        <v>600</v>
      </c>
      <c r="E16" s="71">
        <f t="shared" si="0"/>
        <v>100</v>
      </c>
      <c r="F16" s="76" t="str">
        <f>СВОД!E16</f>
        <v>Клементьева</v>
      </c>
      <c r="H16" s="313"/>
    </row>
    <row r="17" spans="1:9">
      <c r="A17" s="1">
        <v>16</v>
      </c>
      <c r="B17" s="1" t="s">
        <v>17</v>
      </c>
      <c r="C17" s="76">
        <v>600</v>
      </c>
      <c r="D17" s="71">
        <f>'время открытия'!E17+'время закрытия'!E17+сан.дни!E17+фотоотчеты!E17+инкассация!D17+'Z-отчеты'!E17</f>
        <v>532.25806451612902</v>
      </c>
      <c r="E17" s="71">
        <f t="shared" si="0"/>
        <v>88.709677419354833</v>
      </c>
      <c r="F17" s="76" t="str">
        <f>СВОД!E17</f>
        <v>Хасанов</v>
      </c>
    </row>
    <row r="18" spans="1:9">
      <c r="A18" s="1">
        <v>17</v>
      </c>
      <c r="B18" s="1" t="s">
        <v>18</v>
      </c>
      <c r="C18" s="76">
        <v>600</v>
      </c>
      <c r="D18" s="71">
        <f>'время открытия'!E18+'время закрытия'!E18+сан.дни!E18+фотоотчеты!E18+инкассация!D18+'Z-отчеты'!E18</f>
        <v>596.77419354838707</v>
      </c>
      <c r="E18" s="71">
        <f t="shared" si="0"/>
        <v>99.462365591397855</v>
      </c>
      <c r="F18" s="76" t="str">
        <f>СВОД!E18</f>
        <v>Неуймина</v>
      </c>
    </row>
    <row r="19" spans="1:9">
      <c r="A19" s="1">
        <v>18</v>
      </c>
      <c r="B19" s="1" t="s">
        <v>19</v>
      </c>
      <c r="C19" s="76">
        <v>600</v>
      </c>
      <c r="D19" s="71">
        <f>'время открытия'!E19+'время закрытия'!E19+сан.дни!E19+фотоотчеты!E19+инкассация!D19+'Z-отчеты'!E19</f>
        <v>600</v>
      </c>
      <c r="E19" s="71">
        <f t="shared" si="0"/>
        <v>100</v>
      </c>
      <c r="F19" s="76" t="str">
        <f>СВОД!E19</f>
        <v>Клементьева</v>
      </c>
      <c r="H19" t="s">
        <v>288</v>
      </c>
      <c r="I19" s="125">
        <v>42158</v>
      </c>
    </row>
    <row r="20" spans="1:9">
      <c r="A20" s="1">
        <v>19</v>
      </c>
      <c r="B20" s="1" t="s">
        <v>20</v>
      </c>
      <c r="C20" s="76">
        <v>600</v>
      </c>
      <c r="D20" s="71">
        <f>'время открытия'!E20+'время закрытия'!E20+сан.дни!E20+фотоотчеты!E20+инкассация!D20+'Z-отчеты'!E20</f>
        <v>600</v>
      </c>
      <c r="E20" s="71">
        <f t="shared" si="0"/>
        <v>100</v>
      </c>
      <c r="F20" s="76" t="str">
        <f>СВОД!E20</f>
        <v>Дарьин</v>
      </c>
      <c r="H20" t="s">
        <v>289</v>
      </c>
      <c r="I20" t="s">
        <v>476</v>
      </c>
    </row>
    <row r="21" spans="1:9">
      <c r="A21" s="1">
        <v>20</v>
      </c>
      <c r="B21" s="1" t="s">
        <v>21</v>
      </c>
      <c r="C21" s="76">
        <v>600</v>
      </c>
      <c r="D21" s="71">
        <f>'время открытия'!E21+'время закрытия'!E21+сан.дни!E21+фотоотчеты!E21+инкассация!D21+'Z-отчеты'!E21</f>
        <v>596.55172413793105</v>
      </c>
      <c r="E21" s="71">
        <f t="shared" si="0"/>
        <v>99.425287356321846</v>
      </c>
      <c r="F21" s="76" t="str">
        <f>СВОД!E21</f>
        <v>Калинина</v>
      </c>
    </row>
    <row r="22" spans="1:9">
      <c r="A22" s="1">
        <v>21</v>
      </c>
      <c r="B22" s="1" t="s">
        <v>22</v>
      </c>
      <c r="C22" s="76">
        <v>600</v>
      </c>
      <c r="D22" s="71">
        <f>'время открытия'!E22+'время закрытия'!E22+сан.дни!E22+фотоотчеты!E22+инкассация!D22+'Z-отчеты'!E22</f>
        <v>600</v>
      </c>
      <c r="E22" s="71">
        <f t="shared" si="0"/>
        <v>100</v>
      </c>
      <c r="F22" s="76" t="str">
        <f>СВОД!E22</f>
        <v>Жарникова</v>
      </c>
    </row>
    <row r="23" spans="1:9">
      <c r="A23" s="1">
        <v>22</v>
      </c>
      <c r="B23" s="1" t="s">
        <v>23</v>
      </c>
      <c r="C23" s="76">
        <v>600</v>
      </c>
      <c r="D23" s="71">
        <f>'время открытия'!E23+'время закрытия'!E23+сан.дни!E23+фотоотчеты!E23+инкассация!D23+'Z-отчеты'!E23</f>
        <v>596.77419354838707</v>
      </c>
      <c r="E23" s="71">
        <f t="shared" si="0"/>
        <v>99.462365591397855</v>
      </c>
      <c r="F23" s="76" t="str">
        <f>СВОД!E23</f>
        <v>Мазырин</v>
      </c>
    </row>
    <row r="24" spans="1:9">
      <c r="A24" s="1">
        <v>23</v>
      </c>
      <c r="B24" s="1" t="s">
        <v>24</v>
      </c>
      <c r="C24" s="76">
        <v>600</v>
      </c>
      <c r="D24" s="71">
        <f>'время открытия'!E24+'время закрытия'!E24+сан.дни!E24+фотоотчеты!E24+инкассация!D24+'Z-отчеты'!E24</f>
        <v>594.73684210526312</v>
      </c>
      <c r="E24" s="71">
        <f t="shared" si="0"/>
        <v>99.122807017543863</v>
      </c>
      <c r="F24" s="76" t="str">
        <f>СВОД!E24</f>
        <v>Мансурова</v>
      </c>
    </row>
    <row r="25" spans="1:9">
      <c r="A25" s="1">
        <v>24</v>
      </c>
      <c r="B25" s="1" t="s">
        <v>25</v>
      </c>
      <c r="C25" s="76">
        <v>600</v>
      </c>
      <c r="D25" s="71">
        <f>'время открытия'!E25+'время закрытия'!E25+сан.дни!E25+фотоотчеты!E25+инкассация!D25+'Z-отчеты'!E25</f>
        <v>596.77419354838707</v>
      </c>
      <c r="E25" s="71">
        <f t="shared" si="0"/>
        <v>99.462365591397855</v>
      </c>
      <c r="F25" s="76" t="str">
        <f>СВОД!E25</f>
        <v>Ахрамеева</v>
      </c>
    </row>
    <row r="26" spans="1:9">
      <c r="A26" s="1">
        <v>25</v>
      </c>
      <c r="B26" s="1" t="s">
        <v>26</v>
      </c>
      <c r="C26" s="76">
        <v>600</v>
      </c>
      <c r="D26" s="71">
        <f>'время открытия'!E26+'время закрытия'!E26+сан.дни!E26+фотоотчеты!E26+инкассация!D26+'Z-отчеты'!E26</f>
        <v>600</v>
      </c>
      <c r="E26" s="71">
        <f t="shared" si="0"/>
        <v>100</v>
      </c>
      <c r="F26" s="76" t="str">
        <f>СВОД!E26</f>
        <v>Мансурова</v>
      </c>
    </row>
    <row r="27" spans="1:9">
      <c r="A27" s="1">
        <v>26</v>
      </c>
      <c r="B27" s="1" t="s">
        <v>27</v>
      </c>
      <c r="C27" s="76">
        <v>600</v>
      </c>
      <c r="D27" s="71">
        <f>'время открытия'!E27+'время закрытия'!E27+сан.дни!E27+фотоотчеты!E27+инкассация!D27+'Z-отчеты'!E27</f>
        <v>600</v>
      </c>
      <c r="E27" s="71">
        <f t="shared" si="0"/>
        <v>100</v>
      </c>
      <c r="F27" s="76" t="str">
        <f>СВОД!E27</f>
        <v>Жарникова</v>
      </c>
    </row>
    <row r="28" spans="1:9">
      <c r="A28" s="1">
        <v>27</v>
      </c>
      <c r="B28" s="1" t="s">
        <v>28</v>
      </c>
      <c r="C28" s="76">
        <v>600</v>
      </c>
      <c r="D28" s="71">
        <f>'время открытия'!E28+'время закрытия'!E28+сан.дни!E28+фотоотчеты!E28+инкассация!D28+'Z-отчеты'!E28</f>
        <v>596.77419354838707</v>
      </c>
      <c r="E28" s="71">
        <f t="shared" si="0"/>
        <v>99.462365591397855</v>
      </c>
      <c r="F28" s="76" t="str">
        <f>СВОД!E28</f>
        <v>Клементьева</v>
      </c>
    </row>
    <row r="29" spans="1:9">
      <c r="A29" s="1">
        <v>28</v>
      </c>
      <c r="B29" s="1" t="s">
        <v>29</v>
      </c>
      <c r="C29" s="76">
        <v>600</v>
      </c>
      <c r="D29" s="71">
        <f>'время открытия'!E29+'время закрытия'!E29+сан.дни!E29+фотоотчеты!E29+инкассация!D29+'Z-отчеты'!E29</f>
        <v>593.54838709677415</v>
      </c>
      <c r="E29" s="71">
        <f t="shared" si="0"/>
        <v>98.924731182795682</v>
      </c>
      <c r="F29" s="76" t="str">
        <f>СВОД!E29</f>
        <v>Калинина</v>
      </c>
    </row>
    <row r="30" spans="1:9">
      <c r="A30" s="1">
        <v>29</v>
      </c>
      <c r="B30" s="1" t="s">
        <v>30</v>
      </c>
      <c r="C30" s="76">
        <v>600</v>
      </c>
      <c r="D30" s="71">
        <f>'время открытия'!E30+'время закрытия'!E30+сан.дни!E30+фотоотчеты!E30+инкассация!D30+'Z-отчеты'!E30</f>
        <v>593.54838709677415</v>
      </c>
      <c r="E30" s="71">
        <f t="shared" si="0"/>
        <v>98.924731182795682</v>
      </c>
      <c r="F30" s="76" t="str">
        <f>СВОД!E30</f>
        <v>Неуймина</v>
      </c>
    </row>
    <row r="31" spans="1:9">
      <c r="A31" s="1">
        <v>30</v>
      </c>
      <c r="B31" s="2" t="s">
        <v>31</v>
      </c>
      <c r="C31" s="76">
        <v>600</v>
      </c>
      <c r="D31" s="71">
        <f>'время открытия'!E31+'время закрытия'!E31+сан.дни!E31+фотоотчеты!E31+инкассация!D31+'Z-отчеты'!E31</f>
        <v>593.10344827586209</v>
      </c>
      <c r="E31" s="71">
        <f t="shared" si="0"/>
        <v>98.850574712643677</v>
      </c>
      <c r="F31" s="76" t="str">
        <f>СВОД!E31</f>
        <v>Калинина</v>
      </c>
    </row>
    <row r="32" spans="1:9">
      <c r="A32" s="1">
        <v>31</v>
      </c>
      <c r="B32" s="2" t="s">
        <v>32</v>
      </c>
      <c r="C32" s="76">
        <v>600</v>
      </c>
      <c r="D32" s="71">
        <f>'время открытия'!E32+'время закрытия'!E32+сан.дни!E32+фотоотчеты!E32+инкассация!D32+'Z-отчеты'!E32</f>
        <v>596.77419354838707</v>
      </c>
      <c r="E32" s="71">
        <f t="shared" si="0"/>
        <v>99.462365591397855</v>
      </c>
      <c r="F32" s="76" t="str">
        <f>СВОД!E32</f>
        <v>Мазырин</v>
      </c>
    </row>
    <row r="33" spans="1:6">
      <c r="A33" s="1">
        <v>32</v>
      </c>
      <c r="B33" s="2" t="s">
        <v>33</v>
      </c>
      <c r="C33" s="76">
        <v>600</v>
      </c>
      <c r="D33" s="71">
        <f>'время открытия'!E33+'время закрытия'!E33+сан.дни!E33+фотоотчеты!E33+инкассация!D33+'Z-отчеты'!E33</f>
        <v>596.77419354838707</v>
      </c>
      <c r="E33" s="71">
        <f t="shared" si="0"/>
        <v>99.462365591397855</v>
      </c>
      <c r="F33" s="76" t="str">
        <f>СВОД!E33</f>
        <v>Ахрамеева</v>
      </c>
    </row>
    <row r="34" spans="1:6">
      <c r="A34" s="1">
        <v>33</v>
      </c>
      <c r="B34" s="2" t="s">
        <v>34</v>
      </c>
      <c r="C34" s="76">
        <v>600</v>
      </c>
      <c r="D34" s="71">
        <f>'время открытия'!E34+'время закрытия'!E34+сан.дни!E34+фотоотчеты!E34+инкассация!D34+'Z-отчеты'!E34</f>
        <v>600</v>
      </c>
      <c r="E34" s="71">
        <f t="shared" si="0"/>
        <v>100</v>
      </c>
      <c r="F34" s="76" t="str">
        <f>СВОД!E34</f>
        <v>Ахрамеева</v>
      </c>
    </row>
    <row r="35" spans="1:6">
      <c r="A35" s="1">
        <v>34</v>
      </c>
      <c r="B35" s="2" t="s">
        <v>35</v>
      </c>
      <c r="C35" s="76">
        <v>600</v>
      </c>
      <c r="D35" s="71">
        <f>'время открытия'!E35+'время закрытия'!E35+сан.дни!E35+фотоотчеты!E35+инкассация!D35+'Z-отчеты'!E35</f>
        <v>596.77419354838707</v>
      </c>
      <c r="E35" s="71">
        <f t="shared" si="0"/>
        <v>99.462365591397855</v>
      </c>
      <c r="F35" s="76" t="str">
        <f>СВОД!E35</f>
        <v>Мансурова</v>
      </c>
    </row>
    <row r="36" spans="1:6">
      <c r="A36" s="1">
        <v>35</v>
      </c>
      <c r="B36" s="2" t="s">
        <v>36</v>
      </c>
      <c r="C36" s="76">
        <v>600</v>
      </c>
      <c r="D36" s="71">
        <f>'время открытия'!E36+'время закрытия'!E36+сан.дни!E36+фотоотчеты!E36+инкассация!D36+'Z-отчеты'!E36</f>
        <v>596.77419354838707</v>
      </c>
      <c r="E36" s="71">
        <f t="shared" si="0"/>
        <v>99.462365591397855</v>
      </c>
      <c r="F36" s="76" t="str">
        <f>СВОД!E36</f>
        <v>Ахрамеева</v>
      </c>
    </row>
    <row r="37" spans="1:6">
      <c r="A37" s="1">
        <v>36</v>
      </c>
      <c r="B37" s="2" t="s">
        <v>37</v>
      </c>
      <c r="C37" s="76">
        <v>600</v>
      </c>
      <c r="D37" s="71">
        <f>'время открытия'!E37+'время закрытия'!E37+сан.дни!E37+фотоотчеты!E37+инкассация!D37+'Z-отчеты'!E37</f>
        <v>600</v>
      </c>
      <c r="E37" s="71">
        <f t="shared" si="0"/>
        <v>100</v>
      </c>
      <c r="F37" s="76" t="str">
        <f>СВОД!E37</f>
        <v>Мазырин</v>
      </c>
    </row>
    <row r="38" spans="1:6">
      <c r="A38" s="1">
        <v>37</v>
      </c>
      <c r="B38" s="2" t="s">
        <v>38</v>
      </c>
      <c r="C38" s="76">
        <v>600</v>
      </c>
      <c r="D38" s="71">
        <f>'время открытия'!E38+'время закрытия'!E38+сан.дни!E38+фотоотчеты!E38+инкассация!D38+'Z-отчеты'!E38</f>
        <v>568.9655172413793</v>
      </c>
      <c r="E38" s="71">
        <f t="shared" si="0"/>
        <v>94.827586206896555</v>
      </c>
      <c r="F38" s="76" t="str">
        <f>СВОД!E38</f>
        <v>Жарникова</v>
      </c>
    </row>
    <row r="39" spans="1:6">
      <c r="A39" s="1">
        <v>38</v>
      </c>
      <c r="B39" s="2" t="s">
        <v>39</v>
      </c>
      <c r="C39" s="76">
        <v>600</v>
      </c>
      <c r="D39" s="71">
        <f>'время открытия'!E39+'время закрытия'!E39+сан.дни!E39+фотоотчеты!E39+инкассация!D39+'Z-отчеты'!E39</f>
        <v>596.77419354838707</v>
      </c>
      <c r="E39" s="71">
        <f t="shared" si="0"/>
        <v>99.462365591397855</v>
      </c>
      <c r="F39" s="76" t="str">
        <f>СВОД!E39</f>
        <v>Хасанов</v>
      </c>
    </row>
    <row r="40" spans="1:6">
      <c r="A40" s="1">
        <v>39</v>
      </c>
      <c r="B40" s="2" t="s">
        <v>40</v>
      </c>
      <c r="C40" s="76">
        <v>600</v>
      </c>
      <c r="D40" s="71">
        <f>'время открытия'!E40+'время закрытия'!E40+сан.дни!E40+фотоотчеты!E40+инкассация!D40+'Z-отчеты'!E40</f>
        <v>600</v>
      </c>
      <c r="E40" s="71">
        <f t="shared" si="0"/>
        <v>100</v>
      </c>
      <c r="F40" s="76" t="str">
        <f>СВОД!E40</f>
        <v>Ахрамеева</v>
      </c>
    </row>
    <row r="41" spans="1:6">
      <c r="A41" s="1">
        <v>40</v>
      </c>
      <c r="B41" s="2" t="s">
        <v>41</v>
      </c>
      <c r="C41" s="76">
        <v>600</v>
      </c>
      <c r="D41" s="71">
        <f>'время открытия'!E41+'время закрытия'!E41+сан.дни!E41+фотоотчеты!E41+инкассация!D41+'Z-отчеты'!E41</f>
        <v>580.64516129032256</v>
      </c>
      <c r="E41" s="71">
        <f t="shared" si="0"/>
        <v>96.774193548387089</v>
      </c>
      <c r="F41" s="76" t="str">
        <f>СВОД!E41</f>
        <v>Ахрамеева</v>
      </c>
    </row>
    <row r="42" spans="1:6">
      <c r="A42" s="1">
        <v>41</v>
      </c>
      <c r="B42" s="2" t="s">
        <v>42</v>
      </c>
      <c r="C42" s="76">
        <v>600</v>
      </c>
      <c r="D42" s="71">
        <f>'время открытия'!E42+'время закрытия'!E42+сан.дни!E42+фотоотчеты!E42+инкассация!D42+'Z-отчеты'!E42</f>
        <v>600</v>
      </c>
      <c r="E42" s="71">
        <f t="shared" si="0"/>
        <v>100</v>
      </c>
      <c r="F42" s="76" t="str">
        <f>СВОД!E42</f>
        <v>Неуймина</v>
      </c>
    </row>
    <row r="43" spans="1:6">
      <c r="A43" s="1">
        <v>42</v>
      </c>
      <c r="B43" s="2" t="s">
        <v>43</v>
      </c>
      <c r="C43" s="76">
        <v>600</v>
      </c>
      <c r="D43" s="71">
        <f>'время открытия'!E43+'время закрытия'!E43+сан.дни!E43+фотоотчеты!E43+инкассация!D43+'Z-отчеты'!E43</f>
        <v>590.32258064516134</v>
      </c>
      <c r="E43" s="71">
        <f t="shared" si="0"/>
        <v>98.387096774193566</v>
      </c>
      <c r="F43" s="76" t="str">
        <f>СВОД!E43</f>
        <v>Клементьева</v>
      </c>
    </row>
    <row r="44" spans="1:6">
      <c r="A44" s="1">
        <v>43</v>
      </c>
      <c r="B44" s="2" t="s">
        <v>44</v>
      </c>
      <c r="C44" s="76">
        <v>600</v>
      </c>
      <c r="D44" s="71">
        <f>'время открытия'!E44+'время закрытия'!E44+сан.дни!E44+фотоотчеты!E44+инкассация!D44+'Z-отчеты'!E44</f>
        <v>593.54838709677415</v>
      </c>
      <c r="E44" s="71">
        <f t="shared" si="0"/>
        <v>98.924731182795682</v>
      </c>
      <c r="F44" s="76" t="str">
        <f>СВОД!E44</f>
        <v>Неуймина</v>
      </c>
    </row>
    <row r="45" spans="1:6">
      <c r="A45" s="1">
        <v>44</v>
      </c>
      <c r="B45" s="2" t="s">
        <v>45</v>
      </c>
      <c r="C45" s="76">
        <v>600</v>
      </c>
      <c r="D45" s="71">
        <f>'время открытия'!E45+'время закрытия'!E45+сан.дни!E45+фотоотчеты!E45+инкассация!D45+'Z-отчеты'!E45</f>
        <v>596.77419354838707</v>
      </c>
      <c r="E45" s="71">
        <f t="shared" si="0"/>
        <v>99.462365591397855</v>
      </c>
      <c r="F45" s="76" t="str">
        <f>СВОД!E45</f>
        <v>Клементьева</v>
      </c>
    </row>
    <row r="46" spans="1:6">
      <c r="A46" s="1">
        <v>45</v>
      </c>
      <c r="B46" s="2" t="s">
        <v>46</v>
      </c>
      <c r="C46" s="76">
        <v>600</v>
      </c>
      <c r="D46" s="71">
        <f>'время открытия'!E46+'время закрытия'!E46+сан.дни!E46+фотоотчеты!E46+инкассация!D46+'Z-отчеты'!E46</f>
        <v>593.33333333333326</v>
      </c>
      <c r="E46" s="71">
        <f t="shared" si="0"/>
        <v>98.888888888888886</v>
      </c>
      <c r="F46" s="76" t="str">
        <f>СВОД!E46</f>
        <v>Мансурова</v>
      </c>
    </row>
    <row r="47" spans="1:6">
      <c r="A47" s="1">
        <v>46</v>
      </c>
      <c r="B47" s="2" t="s">
        <v>47</v>
      </c>
      <c r="C47" s="76">
        <v>600</v>
      </c>
      <c r="D47" s="71">
        <f>'время открытия'!E47+'время закрытия'!E47+сан.дни!E47+фотоотчеты!E47+инкассация!D47+'Z-отчеты'!E47</f>
        <v>596.77419354838707</v>
      </c>
      <c r="E47" s="71">
        <f t="shared" si="0"/>
        <v>99.462365591397855</v>
      </c>
      <c r="F47" s="76" t="str">
        <f>СВОД!E47</f>
        <v>Хасанов</v>
      </c>
    </row>
    <row r="48" spans="1:6">
      <c r="A48" s="1">
        <v>47</v>
      </c>
      <c r="B48" s="2" t="s">
        <v>48</v>
      </c>
      <c r="C48" s="76">
        <v>600</v>
      </c>
      <c r="D48" s="71">
        <f>'время открытия'!E48+'время закрытия'!E48+сан.дни!E48+фотоотчеты!E48+инкассация!D48+'Z-отчеты'!E48</f>
        <v>596.77419354838707</v>
      </c>
      <c r="E48" s="71">
        <f t="shared" si="0"/>
        <v>99.462365591397855</v>
      </c>
      <c r="F48" s="76" t="str">
        <f>СВОД!E48</f>
        <v>Неуймина</v>
      </c>
    </row>
    <row r="49" spans="1:6">
      <c r="A49" s="1">
        <v>48</v>
      </c>
      <c r="B49" s="2" t="s">
        <v>49</v>
      </c>
      <c r="C49" s="76">
        <v>600</v>
      </c>
      <c r="D49" s="71">
        <f>'время открытия'!E49+'время закрытия'!E49+сан.дни!E49+фотоотчеты!E49+инкассация!D49+'Z-отчеты'!E49</f>
        <v>596.77419354838707</v>
      </c>
      <c r="E49" s="71">
        <f t="shared" si="0"/>
        <v>99.462365591397855</v>
      </c>
      <c r="F49" s="76" t="str">
        <f>СВОД!E49</f>
        <v>Мазырин</v>
      </c>
    </row>
    <row r="50" spans="1:6">
      <c r="A50" s="1">
        <v>49</v>
      </c>
      <c r="B50" s="2" t="s">
        <v>50</v>
      </c>
      <c r="C50" s="76">
        <v>600</v>
      </c>
      <c r="D50" s="71">
        <f>'время открытия'!E50+'время закрытия'!E50+сан.дни!E50+фотоотчеты!E50+инкассация!D50+'Z-отчеты'!E50</f>
        <v>593.54838709677415</v>
      </c>
      <c r="E50" s="71">
        <f t="shared" si="0"/>
        <v>98.924731182795682</v>
      </c>
      <c r="F50" s="76" t="str">
        <f>СВОД!E50</f>
        <v>Жарникова</v>
      </c>
    </row>
    <row r="51" spans="1:6">
      <c r="A51" s="1">
        <v>50</v>
      </c>
      <c r="B51" s="2" t="s">
        <v>51</v>
      </c>
      <c r="C51" s="76">
        <v>600</v>
      </c>
      <c r="D51" s="71">
        <f>'время открытия'!E51+'время закрытия'!E51+сан.дни!E51+фотоотчеты!E51+инкассация!D51+'Z-отчеты'!E51</f>
        <v>600</v>
      </c>
      <c r="E51" s="71">
        <f t="shared" si="0"/>
        <v>100</v>
      </c>
      <c r="F51" s="76" t="str">
        <f>СВОД!E51</f>
        <v>Ахрамеева</v>
      </c>
    </row>
    <row r="52" spans="1:6">
      <c r="A52" s="1">
        <v>51</v>
      </c>
      <c r="B52" s="2" t="s">
        <v>52</v>
      </c>
      <c r="C52" s="76">
        <v>600</v>
      </c>
      <c r="D52" s="71">
        <f>'время открытия'!E52+'время закрытия'!E52+сан.дни!E52+фотоотчеты!E52+инкассация!D52+'Z-отчеты'!E52</f>
        <v>600</v>
      </c>
      <c r="E52" s="71">
        <f t="shared" si="0"/>
        <v>100</v>
      </c>
      <c r="F52" s="76" t="str">
        <f>СВОД!E52</f>
        <v>Мансурова</v>
      </c>
    </row>
    <row r="53" spans="1:6">
      <c r="A53" s="1">
        <v>52</v>
      </c>
      <c r="B53" s="2" t="s">
        <v>53</v>
      </c>
      <c r="C53" s="76">
        <v>600</v>
      </c>
      <c r="D53" s="71">
        <f>'время открытия'!E53+'время закрытия'!E53+сан.дни!E53+фотоотчеты!E53+инкассация!D53+'Z-отчеты'!E53</f>
        <v>600</v>
      </c>
      <c r="E53" s="71">
        <f t="shared" si="0"/>
        <v>100</v>
      </c>
      <c r="F53" s="76" t="str">
        <f>СВОД!E53</f>
        <v>Петухов</v>
      </c>
    </row>
    <row r="54" spans="1:6">
      <c r="A54" s="1">
        <v>53</v>
      </c>
      <c r="B54" s="2" t="s">
        <v>54</v>
      </c>
      <c r="C54" s="76">
        <v>600</v>
      </c>
      <c r="D54" s="71">
        <f>'время открытия'!E54+'время закрытия'!E54+сан.дни!E54+фотоотчеты!E54+инкассация!D54+'Z-отчеты'!E54</f>
        <v>600</v>
      </c>
      <c r="E54" s="71">
        <f t="shared" si="0"/>
        <v>100</v>
      </c>
      <c r="F54" s="76" t="str">
        <f>СВОД!E54</f>
        <v>Петухов</v>
      </c>
    </row>
    <row r="55" spans="1:6">
      <c r="A55" s="1">
        <v>54</v>
      </c>
      <c r="B55" s="2" t="s">
        <v>55</v>
      </c>
      <c r="C55" s="76">
        <v>600</v>
      </c>
      <c r="D55" s="71">
        <f>'время открытия'!E55+'время закрытия'!E55+сан.дни!E55+фотоотчеты!E55+инкассация!D55+'Z-отчеты'!E55</f>
        <v>587.09677419354841</v>
      </c>
      <c r="E55" s="71">
        <f t="shared" si="0"/>
        <v>97.849462365591393</v>
      </c>
      <c r="F55" s="76" t="str">
        <f>СВОД!E55</f>
        <v>Жарникова</v>
      </c>
    </row>
    <row r="56" spans="1:6">
      <c r="A56" s="1">
        <v>55</v>
      </c>
      <c r="B56" s="2" t="s">
        <v>56</v>
      </c>
      <c r="C56" s="76">
        <v>600</v>
      </c>
      <c r="D56" s="71">
        <f>'время открытия'!E56+'время закрытия'!E56+сан.дни!E56+фотоотчеты!E56+инкассация!D56+'Z-отчеты'!E56</f>
        <v>600</v>
      </c>
      <c r="E56" s="71">
        <f t="shared" si="0"/>
        <v>100</v>
      </c>
      <c r="F56" s="76" t="str">
        <f>СВОД!E56</f>
        <v>Жарникова</v>
      </c>
    </row>
    <row r="57" spans="1:6">
      <c r="A57" s="1">
        <v>56</v>
      </c>
      <c r="B57" s="2" t="s">
        <v>57</v>
      </c>
      <c r="C57" s="76">
        <v>600</v>
      </c>
      <c r="D57" s="71">
        <f>'время открытия'!E57+'время закрытия'!E57+сан.дни!E57+фотоотчеты!E57+инкассация!D57+'Z-отчеты'!E57</f>
        <v>600</v>
      </c>
      <c r="E57" s="71">
        <f t="shared" si="0"/>
        <v>100</v>
      </c>
      <c r="F57" s="76" t="str">
        <f>СВОД!E57</f>
        <v>Жарникова</v>
      </c>
    </row>
    <row r="58" spans="1:6">
      <c r="A58" s="1">
        <v>58</v>
      </c>
      <c r="B58" s="2" t="s">
        <v>59</v>
      </c>
      <c r="C58" s="76">
        <v>600</v>
      </c>
      <c r="D58" s="71">
        <f>'время открытия'!E58+'время закрытия'!E58+сан.дни!E58+фотоотчеты!E58+инкассация!D58+'Z-отчеты'!E58</f>
        <v>596.77419354838707</v>
      </c>
      <c r="E58" s="71">
        <f t="shared" si="0"/>
        <v>99.462365591397855</v>
      </c>
      <c r="F58" s="76" t="str">
        <f>СВОД!E58</f>
        <v>Ахрамеева</v>
      </c>
    </row>
    <row r="59" spans="1:6">
      <c r="A59" s="1">
        <v>59</v>
      </c>
      <c r="B59" s="2" t="s">
        <v>60</v>
      </c>
      <c r="C59" s="76">
        <v>600</v>
      </c>
      <c r="D59" s="71">
        <f>'время открытия'!E59+'время закрытия'!E59+сан.дни!E59+фотоотчеты!E59+инкассация!D59+'Z-отчеты'!E59</f>
        <v>590.32258064516122</v>
      </c>
      <c r="E59" s="71">
        <f t="shared" si="0"/>
        <v>98.387096774193537</v>
      </c>
      <c r="F59" s="76" t="str">
        <f>СВОД!E59</f>
        <v>Ахрамеева</v>
      </c>
    </row>
    <row r="60" spans="1:6">
      <c r="A60" s="1">
        <v>60</v>
      </c>
      <c r="B60" s="2" t="s">
        <v>61</v>
      </c>
      <c r="C60" s="76">
        <v>600</v>
      </c>
      <c r="D60" s="71">
        <f>'время открытия'!E60+'время закрытия'!E60+сан.дни!E60+фотоотчеты!E60+инкассация!D60+'Z-отчеты'!E60</f>
        <v>561.29032258064512</v>
      </c>
      <c r="E60" s="71">
        <f t="shared" si="0"/>
        <v>93.548387096774192</v>
      </c>
      <c r="F60" s="76" t="str">
        <f>СВОД!E60</f>
        <v>Ахрамеева</v>
      </c>
    </row>
    <row r="61" spans="1:6">
      <c r="A61" s="1">
        <v>61</v>
      </c>
      <c r="B61" s="2" t="s">
        <v>62</v>
      </c>
      <c r="C61" s="76">
        <v>600</v>
      </c>
      <c r="D61" s="71">
        <f>'время открытия'!E61+'время закрытия'!E61+сан.дни!E61+фотоотчеты!E61+инкассация!D61+'Z-отчеты'!E61</f>
        <v>600</v>
      </c>
      <c r="E61" s="71">
        <f t="shared" si="0"/>
        <v>100</v>
      </c>
      <c r="F61" s="76" t="str">
        <f>СВОД!E61</f>
        <v>Трусов</v>
      </c>
    </row>
    <row r="62" spans="1:6">
      <c r="A62" s="1">
        <v>62</v>
      </c>
      <c r="B62" s="2" t="s">
        <v>63</v>
      </c>
      <c r="C62" s="76">
        <v>600</v>
      </c>
      <c r="D62" s="71">
        <f>'время открытия'!E62+'время закрытия'!E62+сан.дни!E62+фотоотчеты!E62+инкассация!D62+'Z-отчеты'!E62</f>
        <v>596.77419354838707</v>
      </c>
      <c r="E62" s="71">
        <f t="shared" si="0"/>
        <v>99.462365591397855</v>
      </c>
      <c r="F62" s="76" t="str">
        <f>СВОД!E62</f>
        <v>Неуймина</v>
      </c>
    </row>
    <row r="63" spans="1:6">
      <c r="A63" s="1">
        <v>63</v>
      </c>
      <c r="B63" s="2" t="s">
        <v>64</v>
      </c>
      <c r="C63" s="76">
        <v>600</v>
      </c>
      <c r="D63" s="71">
        <f>'время открытия'!E63+'время закрытия'!E63+сан.дни!E63+фотоотчеты!E63+инкассация!D63+'Z-отчеты'!E63</f>
        <v>600</v>
      </c>
      <c r="E63" s="71">
        <f t="shared" si="0"/>
        <v>100</v>
      </c>
      <c r="F63" s="76" t="str">
        <f>СВОД!E63</f>
        <v>Ахрамеева</v>
      </c>
    </row>
    <row r="64" spans="1:6">
      <c r="A64" s="1">
        <v>64</v>
      </c>
      <c r="B64" s="2" t="s">
        <v>65</v>
      </c>
      <c r="C64" s="76">
        <v>600</v>
      </c>
      <c r="D64" s="71">
        <f>'время открытия'!E64+'время закрытия'!E64+сан.дни!E64+фотоотчеты!E64+инкассация!D64+'Z-отчеты'!E64</f>
        <v>596.77419354838707</v>
      </c>
      <c r="E64" s="71">
        <f t="shared" si="0"/>
        <v>99.462365591397855</v>
      </c>
      <c r="F64" s="76" t="str">
        <f>СВОД!E64</f>
        <v>Мазырин</v>
      </c>
    </row>
    <row r="65" spans="1:6">
      <c r="A65" s="1">
        <v>65</v>
      </c>
      <c r="B65" s="2" t="s">
        <v>66</v>
      </c>
      <c r="C65" s="76">
        <v>600</v>
      </c>
      <c r="D65" s="71">
        <f>'время открытия'!E65+'время закрытия'!E65+сан.дни!E65+фотоотчеты!E65+инкассация!D65+'Z-отчеты'!E65</f>
        <v>596.77419354838707</v>
      </c>
      <c r="E65" s="71">
        <f t="shared" si="0"/>
        <v>99.462365591397855</v>
      </c>
      <c r="F65" s="76" t="str">
        <f>СВОД!E65</f>
        <v>Калинина</v>
      </c>
    </row>
    <row r="66" spans="1:6">
      <c r="A66" s="1">
        <v>66</v>
      </c>
      <c r="B66" s="2" t="s">
        <v>67</v>
      </c>
      <c r="C66" s="76">
        <v>600</v>
      </c>
      <c r="D66" s="71">
        <f>'время открытия'!E66+'время закрытия'!E66+сан.дни!E66+фотоотчеты!E66+инкассация!D66+'Z-отчеты'!E66</f>
        <v>596.77419354838707</v>
      </c>
      <c r="E66" s="71">
        <f t="shared" ref="E66:E72" si="1">D66/C66*100</f>
        <v>99.462365591397855</v>
      </c>
      <c r="F66" s="76" t="str">
        <f>СВОД!E66</f>
        <v>Клементьева</v>
      </c>
    </row>
    <row r="67" spans="1:6">
      <c r="A67" s="1">
        <v>67</v>
      </c>
      <c r="B67" s="2" t="s">
        <v>68</v>
      </c>
      <c r="C67" s="76">
        <v>600</v>
      </c>
      <c r="D67" s="71">
        <f>'время открытия'!E67+'время закрытия'!E67+сан.дни!E67+фотоотчеты!E67+инкассация!D67+'Z-отчеты'!E67</f>
        <v>593.54838709677415</v>
      </c>
      <c r="E67" s="71">
        <f t="shared" si="1"/>
        <v>98.924731182795682</v>
      </c>
      <c r="F67" s="76" t="str">
        <f>СВОД!E67</f>
        <v>Мансурова</v>
      </c>
    </row>
    <row r="68" spans="1:6">
      <c r="A68" s="1">
        <v>68</v>
      </c>
      <c r="B68" s="2" t="s">
        <v>69</v>
      </c>
      <c r="C68" s="76">
        <v>600</v>
      </c>
      <c r="D68" s="71">
        <f>'время открытия'!E68+'время закрытия'!E68+сан.дни!E68+фотоотчеты!E68+инкассация!D68+'Z-отчеты'!E68</f>
        <v>600</v>
      </c>
      <c r="E68" s="71">
        <f t="shared" si="1"/>
        <v>100</v>
      </c>
      <c r="F68" s="76" t="str">
        <f>СВОД!E68</f>
        <v>Ахтямова</v>
      </c>
    </row>
    <row r="69" spans="1:6">
      <c r="A69" s="1">
        <v>69</v>
      </c>
      <c r="B69" s="2" t="s">
        <v>70</v>
      </c>
      <c r="C69" s="76">
        <v>600</v>
      </c>
      <c r="D69" s="71">
        <f>'время открытия'!E69+'время закрытия'!E69+сан.дни!E69+фотоотчеты!E69+инкассация!D69+'Z-отчеты'!E69</f>
        <v>593.54838709677415</v>
      </c>
      <c r="E69" s="71">
        <f t="shared" si="1"/>
        <v>98.924731182795682</v>
      </c>
      <c r="F69" s="76" t="str">
        <f>СВОД!E69</f>
        <v>Петухов</v>
      </c>
    </row>
    <row r="70" spans="1:6">
      <c r="A70" s="1">
        <v>70</v>
      </c>
      <c r="B70" s="2" t="s">
        <v>71</v>
      </c>
      <c r="C70" s="76">
        <v>600</v>
      </c>
      <c r="D70" s="71">
        <f>'время открытия'!E70+'время закрытия'!E70+сан.дни!E70+фотоотчеты!E70+инкассация!D70+'Z-отчеты'!E70</f>
        <v>600</v>
      </c>
      <c r="E70" s="71">
        <f t="shared" si="1"/>
        <v>100</v>
      </c>
      <c r="F70" s="76" t="str">
        <f>СВОД!E70</f>
        <v>Мансурова</v>
      </c>
    </row>
    <row r="71" spans="1:6">
      <c r="A71" s="1">
        <v>71</v>
      </c>
      <c r="B71" s="2" t="s">
        <v>72</v>
      </c>
      <c r="C71" s="76">
        <v>600</v>
      </c>
      <c r="D71" s="71">
        <f>'время открытия'!E71+'время закрытия'!E71+сан.дни!E71+фотоотчеты!E71+инкассация!D71+'Z-отчеты'!E71</f>
        <v>593.54838709677415</v>
      </c>
      <c r="E71" s="71">
        <f t="shared" si="1"/>
        <v>98.924731182795682</v>
      </c>
      <c r="F71" s="76" t="str">
        <f>СВОД!E71</f>
        <v>Хасанов</v>
      </c>
    </row>
    <row r="72" spans="1:6">
      <c r="A72" s="1">
        <v>72</v>
      </c>
      <c r="B72" s="2" t="s">
        <v>73</v>
      </c>
      <c r="C72" s="76">
        <v>600</v>
      </c>
      <c r="D72" s="71">
        <f>'время открытия'!E72+'время закрытия'!E72+сан.дни!E72+фотоотчеты!E72+инкассация!D72+'Z-отчеты'!E72</f>
        <v>600</v>
      </c>
      <c r="E72" s="71">
        <f t="shared" si="1"/>
        <v>100</v>
      </c>
      <c r="F72" s="76" t="str">
        <f>СВОД!E72</f>
        <v>Савченко</v>
      </c>
    </row>
    <row r="73" spans="1:6">
      <c r="A73" s="1">
        <v>73</v>
      </c>
      <c r="B73" s="2" t="s">
        <v>165</v>
      </c>
      <c r="C73" s="76">
        <v>600</v>
      </c>
      <c r="D73" s="71">
        <f>'время открытия'!E73+'время закрытия'!E73+сан.дни!E73+фотоотчеты!E73+инкассация!D73+'Z-отчеты'!E73</f>
        <v>596.77419354838707</v>
      </c>
      <c r="E73" s="71">
        <f t="shared" ref="E73:E139" si="2">D73/C73*100</f>
        <v>99.462365591397855</v>
      </c>
      <c r="F73" s="76" t="str">
        <f>СВОД!E73</f>
        <v>Савченко</v>
      </c>
    </row>
    <row r="74" spans="1:6">
      <c r="A74" s="1">
        <v>74</v>
      </c>
      <c r="B74" s="2" t="s">
        <v>166</v>
      </c>
      <c r="C74" s="76">
        <v>600</v>
      </c>
      <c r="D74" s="71">
        <f>'время открытия'!E74+'время закрытия'!E74+сан.дни!E74+фотоотчеты!E74+инкассация!D74+'Z-отчеты'!E74</f>
        <v>590.32258064516122</v>
      </c>
      <c r="E74" s="71">
        <f t="shared" si="2"/>
        <v>98.387096774193537</v>
      </c>
      <c r="F74" s="76" t="str">
        <f>СВОД!E74</f>
        <v>Жарникова</v>
      </c>
    </row>
    <row r="75" spans="1:6">
      <c r="A75" s="132">
        <v>75</v>
      </c>
      <c r="B75" s="133" t="s">
        <v>568</v>
      </c>
      <c r="C75" s="76">
        <v>600</v>
      </c>
      <c r="D75" s="71">
        <f>'время открытия'!E75+'время закрытия'!E75+сан.дни!E75+фотоотчеты!E75+инкассация!D75+'Z-отчеты'!E75</f>
        <v>593.54838709677415</v>
      </c>
      <c r="E75" s="71">
        <f t="shared" si="2"/>
        <v>98.924731182795682</v>
      </c>
      <c r="F75" s="76" t="str">
        <f>СВОД!E75</f>
        <v>Хасанов</v>
      </c>
    </row>
    <row r="76" spans="1:6">
      <c r="A76" s="132">
        <v>76</v>
      </c>
      <c r="B76" s="133" t="s">
        <v>478</v>
      </c>
      <c r="C76" s="76">
        <v>600</v>
      </c>
      <c r="D76" s="71">
        <f>'время открытия'!E76+'время закрытия'!E76+сан.дни!E76+фотоотчеты!E76+инкассация!D76+'Z-отчеты'!E76</f>
        <v>596.42857142857144</v>
      </c>
      <c r="E76" s="71">
        <f t="shared" si="2"/>
        <v>99.404761904761912</v>
      </c>
      <c r="F76" s="76" t="str">
        <f>СВОД!E76</f>
        <v>Трусов</v>
      </c>
    </row>
    <row r="77" spans="1:6">
      <c r="A77" s="1">
        <v>77</v>
      </c>
      <c r="B77" s="2" t="s">
        <v>445</v>
      </c>
      <c r="C77" s="76">
        <v>600</v>
      </c>
      <c r="D77" s="71">
        <f>'время открытия'!E77+'время закрытия'!E77+сан.дни!E77+фотоотчеты!E77+инкассация!D77+'Z-отчеты'!E77</f>
        <v>596.66666666666674</v>
      </c>
      <c r="E77" s="71">
        <f t="shared" si="2"/>
        <v>99.444444444444457</v>
      </c>
      <c r="F77" s="76" t="str">
        <f>СВОД!E77</f>
        <v>Хасанов</v>
      </c>
    </row>
    <row r="78" spans="1:6">
      <c r="A78" s="132">
        <v>78</v>
      </c>
      <c r="B78" s="133" t="s">
        <v>444</v>
      </c>
      <c r="C78" s="76">
        <v>600</v>
      </c>
      <c r="D78" s="71">
        <f>'время открытия'!E78+'время закрытия'!E78+сан.дни!E78+фотоотчеты!E78+инкассация!D78+'Z-отчеты'!E78</f>
        <v>596.77419354838707</v>
      </c>
      <c r="E78" s="71">
        <f t="shared" si="2"/>
        <v>99.462365591397855</v>
      </c>
      <c r="F78" s="76" t="str">
        <f>СВОД!E78</f>
        <v>Ахрамеева</v>
      </c>
    </row>
    <row r="79" spans="1:6">
      <c r="A79" s="132">
        <v>79</v>
      </c>
      <c r="B79" s="133" t="s">
        <v>482</v>
      </c>
      <c r="C79" s="76">
        <v>600</v>
      </c>
      <c r="D79" s="71">
        <f>'время открытия'!E79+'время закрытия'!E79+сан.дни!E79+фотоотчеты!E79+инкассация!D79+'Z-отчеты'!E79</f>
        <v>590.32258064516122</v>
      </c>
      <c r="E79" s="71">
        <f t="shared" si="2"/>
        <v>98.387096774193537</v>
      </c>
      <c r="F79" s="76" t="str">
        <f>СВОД!E79</f>
        <v>Клементьева</v>
      </c>
    </row>
    <row r="80" spans="1:6">
      <c r="A80" s="1">
        <v>80</v>
      </c>
      <c r="B80" s="2" t="s">
        <v>475</v>
      </c>
      <c r="C80" s="76">
        <v>600</v>
      </c>
      <c r="D80" s="71">
        <f>'время открытия'!E80+'время закрытия'!E80+сан.дни!E80+фотоотчеты!E80+инкассация!D80+'Z-отчеты'!E80</f>
        <v>596.77419354838707</v>
      </c>
      <c r="E80" s="71">
        <f t="shared" si="2"/>
        <v>99.462365591397855</v>
      </c>
      <c r="F80" s="76" t="str">
        <f>СВОД!E80</f>
        <v>Емельянова</v>
      </c>
    </row>
    <row r="81" spans="1:6">
      <c r="A81" s="132">
        <v>81</v>
      </c>
      <c r="B81" s="151" t="s">
        <v>514</v>
      </c>
      <c r="C81" s="76">
        <v>600</v>
      </c>
      <c r="D81" s="71">
        <f>'время открытия'!E81+'время закрытия'!E81+сан.дни!E81+фотоотчеты!E81+инкассация!D81+'Z-отчеты'!E81</f>
        <v>583.87096774193549</v>
      </c>
      <c r="E81" s="71">
        <f t="shared" si="2"/>
        <v>97.311827956989248</v>
      </c>
      <c r="F81" s="76" t="str">
        <f>СВОД!E81</f>
        <v>Дарьин</v>
      </c>
    </row>
    <row r="82" spans="1:6">
      <c r="A82" s="132">
        <v>82</v>
      </c>
      <c r="B82" s="133" t="s">
        <v>473</v>
      </c>
      <c r="C82" s="76">
        <v>600</v>
      </c>
      <c r="D82" s="71">
        <f>'время открытия'!E82+'время закрытия'!E82+сан.дни!E82+фотоотчеты!E82+инкассация!D82+'Z-отчеты'!E82</f>
        <v>600</v>
      </c>
      <c r="E82" s="71">
        <f t="shared" si="2"/>
        <v>100</v>
      </c>
      <c r="F82" s="76" t="str">
        <f>СВОД!E82</f>
        <v>Неуймина</v>
      </c>
    </row>
    <row r="83" spans="1:6">
      <c r="A83" s="1">
        <v>83</v>
      </c>
      <c r="B83" s="2" t="s">
        <v>502</v>
      </c>
      <c r="C83" s="76">
        <v>600</v>
      </c>
      <c r="D83" s="71">
        <f>'время открытия'!E83+'время закрытия'!E83+сан.дни!E83+фотоотчеты!E83+инкассация!D83+'Z-отчеты'!E83</f>
        <v>593.54838709677415</v>
      </c>
      <c r="E83" s="71">
        <f t="shared" si="2"/>
        <v>98.924731182795682</v>
      </c>
      <c r="F83" s="76" t="str">
        <f>СВОД!E83</f>
        <v>Мансурова</v>
      </c>
    </row>
    <row r="84" spans="1:6">
      <c r="A84" s="1">
        <v>84</v>
      </c>
      <c r="B84" s="2" t="s">
        <v>479</v>
      </c>
      <c r="C84" s="76">
        <v>600</v>
      </c>
      <c r="D84" s="71">
        <f>'время открытия'!E84+'время закрытия'!E84+сан.дни!E84+фотоотчеты!E84+инкассация!D84+'Z-отчеты'!E84</f>
        <v>590.32258064516134</v>
      </c>
      <c r="E84" s="71">
        <f t="shared" si="2"/>
        <v>98.387096774193566</v>
      </c>
      <c r="F84" s="76" t="str">
        <f>СВОД!E84</f>
        <v>Савченко</v>
      </c>
    </row>
    <row r="85" spans="1:6">
      <c r="A85" s="1">
        <v>85</v>
      </c>
      <c r="B85" s="2" t="s">
        <v>474</v>
      </c>
      <c r="C85" s="76">
        <v>600</v>
      </c>
      <c r="D85" s="71">
        <f>'время открытия'!E85+'время закрытия'!E85+сан.дни!E85+фотоотчеты!E85+инкассация!D85+'Z-отчеты'!E85</f>
        <v>596.77419354838707</v>
      </c>
      <c r="E85" s="71">
        <f t="shared" si="2"/>
        <v>99.462365591397855</v>
      </c>
      <c r="F85" s="76" t="str">
        <f>СВОД!E85</f>
        <v>Мазырин</v>
      </c>
    </row>
    <row r="86" spans="1:6">
      <c r="A86" s="1">
        <v>86</v>
      </c>
      <c r="B86" s="2" t="s">
        <v>480</v>
      </c>
      <c r="C86" s="76">
        <v>600</v>
      </c>
      <c r="D86" s="71">
        <f>'время открытия'!E86+'время закрытия'!E86+сан.дни!E86+фотоотчеты!E86+инкассация!D86+'Z-отчеты'!E86</f>
        <v>600</v>
      </c>
      <c r="E86" s="71">
        <f t="shared" si="2"/>
        <v>100</v>
      </c>
      <c r="F86" s="76" t="str">
        <f>СВОД!E86</f>
        <v>Жарникова</v>
      </c>
    </row>
    <row r="87" spans="1:6">
      <c r="A87" s="1">
        <v>87</v>
      </c>
      <c r="B87" s="2" t="s">
        <v>481</v>
      </c>
      <c r="C87" s="76">
        <v>600</v>
      </c>
      <c r="D87" s="71">
        <f>'время открытия'!E87+'время закрытия'!E87+сан.дни!E87+фотоотчеты!E87+инкассация!D87+'Z-отчеты'!E87</f>
        <v>596.77419354838707</v>
      </c>
      <c r="E87" s="71">
        <f t="shared" si="2"/>
        <v>99.462365591397855</v>
      </c>
      <c r="F87" s="76" t="str">
        <f>СВОД!E87</f>
        <v>Мансурова</v>
      </c>
    </row>
    <row r="88" spans="1:6">
      <c r="A88" s="1">
        <v>88</v>
      </c>
      <c r="B88" s="136" t="s">
        <v>503</v>
      </c>
      <c r="C88" s="76">
        <v>600</v>
      </c>
      <c r="D88" s="71">
        <f>'время открытия'!E88+'время закрытия'!E88+сан.дни!E88+фотоотчеты!E88+инкассация!D88+'Z-отчеты'!E88</f>
        <v>600</v>
      </c>
      <c r="E88" s="71">
        <f t="shared" si="2"/>
        <v>100</v>
      </c>
      <c r="F88" s="76" t="str">
        <f>СВОД!E88</f>
        <v>Жарникова</v>
      </c>
    </row>
    <row r="89" spans="1:6">
      <c r="A89" s="1">
        <v>89</v>
      </c>
      <c r="B89" s="2" t="s">
        <v>507</v>
      </c>
      <c r="C89" s="76">
        <v>600</v>
      </c>
      <c r="D89" s="71">
        <f>'время открытия'!E89+'время закрытия'!E89+сан.дни!E89+фотоотчеты!E89+инкассация!D89+'Z-отчеты'!E89</f>
        <v>587.0967741935483</v>
      </c>
      <c r="E89" s="71">
        <f t="shared" si="2"/>
        <v>97.849462365591393</v>
      </c>
      <c r="F89" s="76" t="str">
        <f>СВОД!E89</f>
        <v>Калинина</v>
      </c>
    </row>
    <row r="90" spans="1:6">
      <c r="A90" s="132">
        <v>90</v>
      </c>
      <c r="B90" s="133" t="s">
        <v>537</v>
      </c>
      <c r="C90" s="76">
        <v>600</v>
      </c>
      <c r="D90" s="71">
        <f>'время открытия'!E90+'время закрытия'!E90+сан.дни!E90+фотоотчеты!E90+инкассация!D90+'Z-отчеты'!E90</f>
        <v>593.10344827586209</v>
      </c>
      <c r="E90" s="71">
        <f t="shared" si="2"/>
        <v>98.850574712643677</v>
      </c>
      <c r="F90" s="76" t="str">
        <f>СВОД!E90</f>
        <v>Калинина</v>
      </c>
    </row>
    <row r="91" spans="1:6">
      <c r="A91" s="132">
        <v>91</v>
      </c>
      <c r="B91" s="133" t="s">
        <v>505</v>
      </c>
      <c r="C91" s="76">
        <v>600</v>
      </c>
      <c r="D91" s="71">
        <f>'время открытия'!E91+'время закрытия'!E91+сан.дни!E91+фотоотчеты!E91+инкассация!D91+'Z-отчеты'!E91</f>
        <v>600</v>
      </c>
      <c r="E91" s="71">
        <f t="shared" si="2"/>
        <v>100</v>
      </c>
      <c r="F91" s="76" t="str">
        <f>СВОД!E91</f>
        <v>Ахрамеева</v>
      </c>
    </row>
    <row r="92" spans="1:6">
      <c r="A92" s="1">
        <v>92</v>
      </c>
      <c r="B92" s="136" t="s">
        <v>517</v>
      </c>
      <c r="C92" s="76">
        <v>600</v>
      </c>
      <c r="D92" s="71">
        <f>'время открытия'!E92+'время закрытия'!E92+сан.дни!E92+фотоотчеты!E92+инкассация!D92+'Z-отчеты'!E92</f>
        <v>570</v>
      </c>
      <c r="E92" s="71">
        <f t="shared" si="2"/>
        <v>95</v>
      </c>
      <c r="F92" s="76" t="str">
        <f>СВОД!E92</f>
        <v>Мансурова</v>
      </c>
    </row>
    <row r="93" spans="1:6">
      <c r="A93" s="1">
        <v>93</v>
      </c>
      <c r="B93" s="136" t="s">
        <v>520</v>
      </c>
      <c r="C93" s="76">
        <v>600</v>
      </c>
      <c r="D93" s="71">
        <f>'время открытия'!E93+'время закрытия'!E93+сан.дни!E93+фотоотчеты!E93+инкассация!D93+'Z-отчеты'!E93</f>
        <v>596.55172413793105</v>
      </c>
      <c r="E93" s="71">
        <f t="shared" si="2"/>
        <v>99.425287356321846</v>
      </c>
      <c r="F93" s="76" t="str">
        <f>СВОД!E93</f>
        <v>Клементьева</v>
      </c>
    </row>
    <row r="94" spans="1:6">
      <c r="A94" s="1">
        <v>94</v>
      </c>
      <c r="B94" s="136" t="s">
        <v>516</v>
      </c>
      <c r="C94" s="76">
        <v>600</v>
      </c>
      <c r="D94" s="71">
        <f>'время открытия'!E94+'время закрытия'!E94+сан.дни!E94+фотоотчеты!E94+инкассация!D94+'Z-отчеты'!E94</f>
        <v>593.33333333333337</v>
      </c>
      <c r="E94" s="71">
        <f t="shared" si="2"/>
        <v>98.888888888888886</v>
      </c>
      <c r="F94" s="76" t="str">
        <f>СВОД!E94</f>
        <v>Клементьева</v>
      </c>
    </row>
    <row r="95" spans="1:6">
      <c r="A95" s="1">
        <v>95</v>
      </c>
      <c r="B95" s="136" t="s">
        <v>543</v>
      </c>
      <c r="C95" s="76">
        <v>600</v>
      </c>
      <c r="D95" s="71">
        <f>'время открытия'!E95+'время закрытия'!E95+сан.дни!E95+фотоотчеты!E95+инкассация!D95+'Z-отчеты'!E95</f>
        <v>587.09677419354841</v>
      </c>
      <c r="E95" s="71">
        <f t="shared" si="2"/>
        <v>97.849462365591393</v>
      </c>
      <c r="F95" s="76" t="str">
        <f>СВОД!E95</f>
        <v>Коровина</v>
      </c>
    </row>
    <row r="96" spans="1:6">
      <c r="A96" s="1">
        <v>96</v>
      </c>
      <c r="B96" s="136" t="s">
        <v>525</v>
      </c>
      <c r="C96" s="76">
        <v>600</v>
      </c>
      <c r="D96" s="71">
        <f>'время открытия'!E96+'время закрытия'!E96+сан.дни!E96+фотоотчеты!E96+инкассация!D96+'Z-отчеты'!E96</f>
        <v>600</v>
      </c>
      <c r="E96" s="71">
        <f t="shared" si="2"/>
        <v>100</v>
      </c>
      <c r="F96" s="76" t="str">
        <f>СВОД!E96</f>
        <v>Калинина</v>
      </c>
    </row>
    <row r="97" spans="1:6">
      <c r="A97" s="1">
        <v>97</v>
      </c>
      <c r="B97" s="136" t="s">
        <v>548</v>
      </c>
      <c r="C97" s="76">
        <v>600</v>
      </c>
      <c r="D97" s="71">
        <f>'время открытия'!E97+'время закрытия'!E97+сан.дни!E97+фотоотчеты!E97+инкассация!D97+'Z-отчеты'!E97</f>
        <v>600</v>
      </c>
      <c r="E97" s="71">
        <f t="shared" si="2"/>
        <v>100</v>
      </c>
      <c r="F97" s="76" t="str">
        <f>СВОД!E97</f>
        <v>Коровина</v>
      </c>
    </row>
    <row r="98" spans="1:6">
      <c r="A98" s="1">
        <v>98</v>
      </c>
      <c r="B98" s="136" t="s">
        <v>526</v>
      </c>
      <c r="C98" s="76">
        <v>600</v>
      </c>
      <c r="D98" s="71">
        <f>'время открытия'!E98+'время закрытия'!E98+сан.дни!E98+фотоотчеты!E98+инкассация!D98+'Z-отчеты'!E98</f>
        <v>600</v>
      </c>
      <c r="E98" s="71">
        <f t="shared" si="2"/>
        <v>100</v>
      </c>
      <c r="F98" s="76" t="str">
        <f>СВОД!E98</f>
        <v>Калинина</v>
      </c>
    </row>
    <row r="99" spans="1:6">
      <c r="A99" s="1">
        <v>99</v>
      </c>
      <c r="B99" s="136" t="s">
        <v>529</v>
      </c>
      <c r="C99" s="76">
        <v>600</v>
      </c>
      <c r="D99" s="71">
        <f>'время открытия'!E99+'время закрытия'!E99+сан.дни!E99+фотоотчеты!E99+инкассация!D99+'Z-отчеты'!E99</f>
        <v>590.32258064516122</v>
      </c>
      <c r="E99" s="71">
        <f t="shared" si="2"/>
        <v>98.387096774193537</v>
      </c>
      <c r="F99" s="76" t="str">
        <f>СВОД!E99</f>
        <v>Коровина</v>
      </c>
    </row>
    <row r="100" spans="1:6">
      <c r="A100" s="1">
        <v>100</v>
      </c>
      <c r="B100" s="136" t="s">
        <v>610</v>
      </c>
      <c r="C100" s="76">
        <v>600</v>
      </c>
      <c r="D100" s="71">
        <f>'время открытия'!E100+'время закрытия'!E100+сан.дни!E100+фотоотчеты!E100+инкассация!D100+'Z-отчеты'!E100</f>
        <v>583.87096774193549</v>
      </c>
      <c r="E100" s="71">
        <f t="shared" si="2"/>
        <v>97.311827956989248</v>
      </c>
      <c r="F100" s="76" t="str">
        <f>СВОД!E100</f>
        <v>Емельянова</v>
      </c>
    </row>
    <row r="101" spans="1:6">
      <c r="A101" s="1">
        <v>101</v>
      </c>
      <c r="B101" s="136" t="s">
        <v>523</v>
      </c>
      <c r="C101" s="76">
        <v>600</v>
      </c>
      <c r="D101" s="71">
        <f>'время открытия'!E101+'время закрытия'!E101+сан.дни!E101+фотоотчеты!E101+инкассация!D101+'Z-отчеты'!E101</f>
        <v>600</v>
      </c>
      <c r="E101" s="71">
        <f t="shared" si="2"/>
        <v>100</v>
      </c>
      <c r="F101" s="76" t="str">
        <f>СВОД!E101</f>
        <v>Савченко</v>
      </c>
    </row>
    <row r="102" spans="1:6">
      <c r="A102" s="132">
        <v>102</v>
      </c>
      <c r="B102" s="151" t="s">
        <v>522</v>
      </c>
      <c r="C102" s="76">
        <v>600</v>
      </c>
      <c r="D102" s="71">
        <f>'время открытия'!E102+'время закрытия'!E102+сан.дни!E102+фотоотчеты!E102+инкассация!D102+'Z-отчеты'!E102</f>
        <v>600</v>
      </c>
      <c r="E102" s="71">
        <f t="shared" si="2"/>
        <v>100</v>
      </c>
      <c r="F102" s="76" t="str">
        <f>СВОД!E102</f>
        <v>Клементьева</v>
      </c>
    </row>
    <row r="103" spans="1:6">
      <c r="A103" s="132">
        <v>103</v>
      </c>
      <c r="B103" s="151" t="s">
        <v>539</v>
      </c>
      <c r="C103" s="76">
        <v>600</v>
      </c>
      <c r="D103" s="71">
        <f>'время открытия'!E103+'время закрытия'!E103+сан.дни!E103+фотоотчеты!E103+инкассация!D103+'Z-отчеты'!E103</f>
        <v>600</v>
      </c>
      <c r="E103" s="71">
        <f t="shared" si="2"/>
        <v>100</v>
      </c>
      <c r="F103" s="76" t="str">
        <f>СВОД!E103</f>
        <v>Мансурова</v>
      </c>
    </row>
    <row r="104" spans="1:6">
      <c r="A104" s="132">
        <v>104</v>
      </c>
      <c r="B104" s="151" t="s">
        <v>540</v>
      </c>
      <c r="C104" s="76">
        <v>600</v>
      </c>
      <c r="D104" s="71">
        <f>'время открытия'!E104+'время закрытия'!E104+сан.дни!E104+фотоотчеты!E104+инкассация!D104+'Z-отчеты'!E104</f>
        <v>593.54838709677415</v>
      </c>
      <c r="E104" s="71">
        <f t="shared" si="2"/>
        <v>98.924731182795682</v>
      </c>
      <c r="F104" s="76" t="str">
        <f>СВОД!E104</f>
        <v>Хасанов</v>
      </c>
    </row>
    <row r="105" spans="1:6">
      <c r="A105" s="132">
        <v>105</v>
      </c>
      <c r="B105" s="151" t="s">
        <v>648</v>
      </c>
      <c r="C105" s="76">
        <v>600</v>
      </c>
      <c r="D105" s="71">
        <f>'время открытия'!E105+'время закрытия'!E105+сан.дни!E105+фотоотчеты!E105+инкассация!D105+'Z-отчеты'!E105</f>
        <v>589.28571428571422</v>
      </c>
      <c r="E105" s="71">
        <f t="shared" si="2"/>
        <v>98.214285714285694</v>
      </c>
      <c r="F105" s="76" t="str">
        <f>СВОД!E105</f>
        <v>Трусов</v>
      </c>
    </row>
    <row r="106" spans="1:6">
      <c r="A106" s="1">
        <v>106</v>
      </c>
      <c r="B106" s="136" t="s">
        <v>535</v>
      </c>
      <c r="C106" s="76">
        <v>600</v>
      </c>
      <c r="D106" s="71">
        <f>'время открытия'!E106+'время закрытия'!E106+сан.дни!E106+фотоотчеты!E106+инкассация!D106+'Z-отчеты'!E106</f>
        <v>596.55172413793105</v>
      </c>
      <c r="E106" s="71">
        <f t="shared" si="2"/>
        <v>99.425287356321846</v>
      </c>
      <c r="F106" s="76" t="str">
        <f>СВОД!E106</f>
        <v>Трусов</v>
      </c>
    </row>
    <row r="107" spans="1:6">
      <c r="A107" s="132">
        <v>107</v>
      </c>
      <c r="B107" s="151" t="s">
        <v>536</v>
      </c>
      <c r="C107" s="76">
        <v>600</v>
      </c>
      <c r="D107" s="71">
        <f>'время открытия'!E107+'время закрытия'!E107+сан.дни!E107+фотоотчеты!E107+инкассация!D107+'Z-отчеты'!E107</f>
        <v>566.66666666666674</v>
      </c>
      <c r="E107" s="71">
        <f t="shared" si="2"/>
        <v>94.444444444444457</v>
      </c>
      <c r="F107" s="76" t="str">
        <f>СВОД!E107</f>
        <v>Мансурова</v>
      </c>
    </row>
    <row r="108" spans="1:6">
      <c r="A108" s="1">
        <v>108</v>
      </c>
      <c r="B108" s="136" t="s">
        <v>541</v>
      </c>
      <c r="C108" s="76">
        <v>600</v>
      </c>
      <c r="D108" s="71">
        <f>'время открытия'!E108+'время закрытия'!E108+сан.дни!E108+фотоотчеты!E108+инкассация!D108+'Z-отчеты'!E108</f>
        <v>596.77419354838707</v>
      </c>
      <c r="E108" s="71">
        <f t="shared" si="2"/>
        <v>99.462365591397855</v>
      </c>
      <c r="F108" s="76" t="str">
        <f>СВОД!E108</f>
        <v>Хасанов</v>
      </c>
    </row>
    <row r="109" spans="1:6">
      <c r="A109" s="1">
        <v>109</v>
      </c>
      <c r="B109" s="136" t="s">
        <v>544</v>
      </c>
      <c r="C109" s="76">
        <v>600</v>
      </c>
      <c r="D109" s="71">
        <f>'время открытия'!E109+'время закрытия'!E109+сан.дни!E109+фотоотчеты!E109+инкассация!D109+'Z-отчеты'!E109</f>
        <v>596.77419354838707</v>
      </c>
      <c r="E109" s="71">
        <f t="shared" si="2"/>
        <v>99.462365591397855</v>
      </c>
      <c r="F109" s="76" t="str">
        <f>СВОД!E109</f>
        <v>Мансурова</v>
      </c>
    </row>
    <row r="110" spans="1:6">
      <c r="A110" s="1">
        <v>110</v>
      </c>
      <c r="B110" s="136" t="s">
        <v>550</v>
      </c>
      <c r="C110" s="76">
        <v>600</v>
      </c>
      <c r="D110" s="71">
        <f>'время открытия'!E110+'время закрытия'!E110+сан.дни!E110+фотоотчеты!E110+инкассация!D110+'Z-отчеты'!E110</f>
        <v>593.54838709677415</v>
      </c>
      <c r="E110" s="71">
        <f t="shared" si="2"/>
        <v>98.924731182795682</v>
      </c>
      <c r="F110" s="76" t="str">
        <f>СВОД!E110</f>
        <v>Мазырин</v>
      </c>
    </row>
    <row r="111" spans="1:6">
      <c r="A111" s="132">
        <v>111</v>
      </c>
      <c r="B111" s="136" t="s">
        <v>552</v>
      </c>
      <c r="C111" s="76">
        <v>600</v>
      </c>
      <c r="D111" s="71">
        <f>'время открытия'!E111+'время закрытия'!E111+сан.дни!E111+фотоотчеты!E111+инкассация!D111+'Z-отчеты'!E111</f>
        <v>580.64516129032256</v>
      </c>
      <c r="E111" s="71">
        <f t="shared" si="2"/>
        <v>96.774193548387089</v>
      </c>
      <c r="F111" s="76" t="str">
        <f>СВОД!E111</f>
        <v>Савченко</v>
      </c>
    </row>
    <row r="112" spans="1:6">
      <c r="A112" s="1">
        <v>112</v>
      </c>
      <c r="B112" s="136" t="s">
        <v>549</v>
      </c>
      <c r="C112" s="76">
        <v>600</v>
      </c>
      <c r="D112" s="71">
        <f>'время открытия'!E112+'время закрытия'!E112+сан.дни!E112+фотоотчеты!E112+инкассация!D112+'Z-отчеты'!E112</f>
        <v>596.77419354838707</v>
      </c>
      <c r="E112" s="71">
        <f t="shared" si="2"/>
        <v>99.462365591397855</v>
      </c>
      <c r="F112" s="76" t="str">
        <f>СВОД!E112</f>
        <v>Клементьева</v>
      </c>
    </row>
    <row r="113" spans="1:6">
      <c r="A113" s="132">
        <v>113</v>
      </c>
      <c r="B113" s="136" t="s">
        <v>553</v>
      </c>
      <c r="C113" s="76">
        <v>600</v>
      </c>
      <c r="D113" s="71">
        <f>'время открытия'!E113+'время закрытия'!E113+сан.дни!E113+фотоотчеты!E113+инкассация!D113+'Z-отчеты'!E113</f>
        <v>590.32258064516134</v>
      </c>
      <c r="E113" s="71">
        <f t="shared" si="2"/>
        <v>98.387096774193566</v>
      </c>
      <c r="F113" s="76" t="str">
        <f>СВОД!E113</f>
        <v>Шаламова</v>
      </c>
    </row>
    <row r="114" spans="1:6">
      <c r="A114" s="132">
        <v>114</v>
      </c>
      <c r="B114" s="136" t="s">
        <v>554</v>
      </c>
      <c r="C114" s="76">
        <v>600</v>
      </c>
      <c r="D114" s="71">
        <f>'время открытия'!E114+'время закрытия'!E114+сан.дни!E114+фотоотчеты!E114+инкассация!D114+'Z-отчеты'!E114</f>
        <v>580.64516129032256</v>
      </c>
      <c r="E114" s="71">
        <f t="shared" si="2"/>
        <v>96.774193548387089</v>
      </c>
      <c r="F114" s="76" t="str">
        <f>СВОД!E114</f>
        <v>Шаламова</v>
      </c>
    </row>
    <row r="115" spans="1:6">
      <c r="A115" s="132">
        <v>115</v>
      </c>
      <c r="B115" s="136" t="s">
        <v>555</v>
      </c>
      <c r="C115" s="76">
        <v>600</v>
      </c>
      <c r="D115" s="71">
        <f>'время открытия'!E115+'время закрытия'!E115+сан.дни!E115+фотоотчеты!E115+инкассация!D115+'Z-отчеты'!E115</f>
        <v>593.54838709677415</v>
      </c>
      <c r="E115" s="71">
        <f t="shared" si="2"/>
        <v>98.924731182795682</v>
      </c>
      <c r="F115" s="76" t="str">
        <f>СВОД!E115</f>
        <v>Ахтямова</v>
      </c>
    </row>
    <row r="116" spans="1:6">
      <c r="A116" s="132">
        <v>116</v>
      </c>
      <c r="B116" s="136" t="s">
        <v>556</v>
      </c>
      <c r="C116" s="76">
        <v>600</v>
      </c>
      <c r="D116" s="71">
        <f>'время открытия'!E116+'время закрытия'!E116+сан.дни!E116+фотоотчеты!E116+инкассация!D116+'Z-отчеты'!E116</f>
        <v>596.77419354838707</v>
      </c>
      <c r="E116" s="71">
        <f t="shared" si="2"/>
        <v>99.462365591397855</v>
      </c>
      <c r="F116" s="76" t="str">
        <f>СВОД!E116</f>
        <v>Петухов</v>
      </c>
    </row>
    <row r="117" spans="1:6">
      <c r="A117" s="132">
        <v>117</v>
      </c>
      <c r="B117" s="136" t="s">
        <v>557</v>
      </c>
      <c r="C117" s="76">
        <v>600</v>
      </c>
      <c r="D117" s="71">
        <f>'время открытия'!E117+'время закрытия'!E117+сан.дни!E117+фотоотчеты!E117+инкассация!D117+'Z-отчеты'!E117</f>
        <v>590.32258064516122</v>
      </c>
      <c r="E117" s="71">
        <f t="shared" si="2"/>
        <v>98.387096774193537</v>
      </c>
      <c r="F117" s="76" t="str">
        <f>СВОД!E117</f>
        <v>Ахтямова</v>
      </c>
    </row>
    <row r="118" spans="1:6">
      <c r="A118" s="1">
        <v>118</v>
      </c>
      <c r="B118" s="136" t="s">
        <v>558</v>
      </c>
      <c r="C118" s="76">
        <v>600</v>
      </c>
      <c r="D118" s="71">
        <f>'время открытия'!E118+'время закрытия'!E118+сан.дни!E118+фотоотчеты!E118+инкассация!D118+'Z-отчеты'!E118</f>
        <v>600</v>
      </c>
      <c r="E118" s="71">
        <f t="shared" si="2"/>
        <v>100</v>
      </c>
      <c r="F118" s="76" t="str">
        <f>СВОД!E118</f>
        <v>Савченко</v>
      </c>
    </row>
    <row r="119" spans="1:6">
      <c r="A119" s="1">
        <v>119</v>
      </c>
      <c r="B119" s="136" t="s">
        <v>579</v>
      </c>
      <c r="C119" s="76">
        <v>600</v>
      </c>
      <c r="D119" s="71">
        <f>'время открытия'!E119+'время закрытия'!E119+сан.дни!E119+фотоотчеты!E119+инкассация!D119+'Z-отчеты'!E119</f>
        <v>596.77419354838707</v>
      </c>
      <c r="E119" s="71">
        <f t="shared" si="2"/>
        <v>99.462365591397855</v>
      </c>
      <c r="F119" s="76" t="str">
        <f>СВОД!E119</f>
        <v>Савченко</v>
      </c>
    </row>
    <row r="120" spans="1:6">
      <c r="A120" s="1">
        <v>120</v>
      </c>
      <c r="B120" s="136" t="s">
        <v>573</v>
      </c>
      <c r="C120" s="76">
        <v>600</v>
      </c>
      <c r="D120" s="71">
        <f>'время открытия'!E120+'время закрытия'!E120+сан.дни!E120+фотоотчеты!E120+инкассация!D120+'Z-отчеты'!E120</f>
        <v>589.65517241379314</v>
      </c>
      <c r="E120" s="71">
        <f t="shared" si="2"/>
        <v>98.275862068965523</v>
      </c>
      <c r="F120" s="76" t="str">
        <f>СВОД!E120</f>
        <v>Неуймина</v>
      </c>
    </row>
    <row r="121" spans="1:6">
      <c r="A121" s="1">
        <v>121</v>
      </c>
      <c r="B121" s="136" t="s">
        <v>580</v>
      </c>
      <c r="C121" s="76">
        <v>600</v>
      </c>
      <c r="D121" s="71">
        <f>'время открытия'!E121+'время закрытия'!E121+сан.дни!E121+фотоотчеты!E121+инкассация!D121+'Z-отчеты'!E121</f>
        <v>593.54838709677415</v>
      </c>
      <c r="E121" s="71">
        <f t="shared" si="2"/>
        <v>98.924731182795682</v>
      </c>
      <c r="F121" s="76" t="str">
        <f>СВОД!E121</f>
        <v>Емельянова</v>
      </c>
    </row>
    <row r="122" spans="1:6">
      <c r="A122" s="1">
        <v>122</v>
      </c>
      <c r="B122" s="136" t="s">
        <v>581</v>
      </c>
      <c r="C122" s="76">
        <v>600</v>
      </c>
      <c r="D122" s="71">
        <f>'время открытия'!E122+'время закрытия'!E122+сан.дни!E122+фотоотчеты!E122+инкассация!D122+'Z-отчеты'!E122</f>
        <v>592.59259259259261</v>
      </c>
      <c r="E122" s="71">
        <f t="shared" si="2"/>
        <v>98.765432098765444</v>
      </c>
      <c r="F122" s="76" t="str">
        <f>СВОД!E122</f>
        <v>Коровина</v>
      </c>
    </row>
    <row r="123" spans="1:6">
      <c r="A123" s="1">
        <v>123</v>
      </c>
      <c r="B123" s="136" t="s">
        <v>576</v>
      </c>
      <c r="C123" s="76">
        <v>600</v>
      </c>
      <c r="D123" s="71">
        <f>'время открытия'!E123+'время закрытия'!E123+сан.дни!E123+фотоотчеты!E123+инкассация!D123+'Z-отчеты'!E123</f>
        <v>600</v>
      </c>
      <c r="E123" s="71">
        <f t="shared" si="2"/>
        <v>100</v>
      </c>
      <c r="F123" s="76" t="str">
        <f>СВОД!E123</f>
        <v>Неуймина</v>
      </c>
    </row>
    <row r="124" spans="1:6">
      <c r="A124" s="1">
        <v>124</v>
      </c>
      <c r="B124" s="136" t="s">
        <v>583</v>
      </c>
      <c r="C124" s="76">
        <v>600</v>
      </c>
      <c r="D124" s="71">
        <f>'время открытия'!E124+'время закрытия'!E124+сан.дни!E124+фотоотчеты!E124+инкассация!D124+'Z-отчеты'!E124</f>
        <v>593.54838709677415</v>
      </c>
      <c r="E124" s="71">
        <f t="shared" si="2"/>
        <v>98.924731182795682</v>
      </c>
      <c r="F124" s="76" t="str">
        <f>СВОД!E124</f>
        <v>Мазырин</v>
      </c>
    </row>
    <row r="125" spans="1:6">
      <c r="A125" s="1">
        <v>125</v>
      </c>
      <c r="B125" s="136" t="s">
        <v>587</v>
      </c>
      <c r="C125" s="76">
        <v>600</v>
      </c>
      <c r="D125" s="71">
        <f>'время открытия'!E125+'время закрытия'!E125+сан.дни!E125+фотоотчеты!E125+инкассация!D125+'Z-отчеты'!E125</f>
        <v>596.77419354838707</v>
      </c>
      <c r="E125" s="71">
        <f t="shared" si="2"/>
        <v>99.462365591397855</v>
      </c>
      <c r="F125" s="76" t="str">
        <f>СВОД!E125</f>
        <v>Хасанов</v>
      </c>
    </row>
    <row r="126" spans="1:6">
      <c r="A126" s="1">
        <v>126</v>
      </c>
      <c r="B126" s="136" t="s">
        <v>582</v>
      </c>
      <c r="C126" s="76">
        <v>600</v>
      </c>
      <c r="D126" s="71">
        <f>'время открытия'!E126+'время закрытия'!E126+сан.дни!E126+фотоотчеты!E126+инкассация!D126+'Z-отчеты'!E126</f>
        <v>600</v>
      </c>
      <c r="E126" s="71">
        <f t="shared" si="2"/>
        <v>100</v>
      </c>
      <c r="F126" s="76" t="str">
        <f>СВОД!E126</f>
        <v>Коровина</v>
      </c>
    </row>
    <row r="127" spans="1:6">
      <c r="A127" s="1">
        <v>127</v>
      </c>
      <c r="B127" s="136" t="s">
        <v>586</v>
      </c>
      <c r="C127" s="76">
        <v>600</v>
      </c>
      <c r="D127" s="71">
        <f>'время открытия'!E127+'время закрытия'!E127+сан.дни!E127+фотоотчеты!E127+инкассация!D127+'Z-отчеты'!E127</f>
        <v>596.77419354838707</v>
      </c>
      <c r="E127" s="71">
        <f t="shared" si="2"/>
        <v>99.462365591397855</v>
      </c>
      <c r="F127" s="76" t="str">
        <f>СВОД!E127</f>
        <v>Мазырин</v>
      </c>
    </row>
    <row r="128" spans="1:6">
      <c r="A128" s="1">
        <v>128</v>
      </c>
      <c r="B128" s="136" t="s">
        <v>590</v>
      </c>
      <c r="C128" s="76">
        <v>600</v>
      </c>
      <c r="D128" s="71">
        <f>'время открытия'!E128+'время закрытия'!E128+сан.дни!E128+фотоотчеты!E128+инкассация!D128+'Z-отчеты'!E128</f>
        <v>596.77419354838707</v>
      </c>
      <c r="E128" s="71">
        <f t="shared" si="2"/>
        <v>99.462365591397855</v>
      </c>
      <c r="F128" s="76" t="str">
        <f>СВОД!E128</f>
        <v>Мансурова</v>
      </c>
    </row>
    <row r="129" spans="1:6">
      <c r="A129" s="1">
        <v>129</v>
      </c>
      <c r="B129" s="136" t="s">
        <v>600</v>
      </c>
      <c r="C129" s="76">
        <v>600</v>
      </c>
      <c r="D129" s="71">
        <f>'время открытия'!E129+'время закрытия'!E129+сан.дни!E129+фотоотчеты!E129+инкассация!D129+'Z-отчеты'!E129</f>
        <v>596.77419354838707</v>
      </c>
      <c r="E129" s="71">
        <f t="shared" si="2"/>
        <v>99.462365591397855</v>
      </c>
      <c r="F129" s="76" t="str">
        <f>СВОД!E129</f>
        <v>Савченко</v>
      </c>
    </row>
    <row r="130" spans="1:6">
      <c r="A130" s="1">
        <v>130</v>
      </c>
      <c r="B130" s="136" t="s">
        <v>591</v>
      </c>
      <c r="C130" s="76">
        <v>600</v>
      </c>
      <c r="D130" s="71">
        <f>'время открытия'!E130+'время закрытия'!E130+сан.дни!E130+фотоотчеты!E130+инкассация!D130+'Z-отчеты'!E130</f>
        <v>587.09677419354841</v>
      </c>
      <c r="E130" s="71">
        <f t="shared" si="2"/>
        <v>97.849462365591393</v>
      </c>
      <c r="F130" s="76" t="str">
        <f>СВОД!E130</f>
        <v>Емельянова</v>
      </c>
    </row>
    <row r="131" spans="1:6">
      <c r="A131" s="1">
        <v>131</v>
      </c>
      <c r="B131" s="136" t="s">
        <v>595</v>
      </c>
      <c r="C131" s="76">
        <v>600</v>
      </c>
      <c r="D131" s="71">
        <f>'время открытия'!E131+'время закрытия'!E131+сан.дни!E131+фотоотчеты!E131+инкассация!D131+'Z-отчеты'!E131</f>
        <v>585.71428571428567</v>
      </c>
      <c r="E131" s="71">
        <f t="shared" si="2"/>
        <v>97.61904761904762</v>
      </c>
      <c r="F131" s="76" t="str">
        <f>СВОД!E131</f>
        <v>Трусов</v>
      </c>
    </row>
    <row r="132" spans="1:6">
      <c r="A132" s="1">
        <v>132</v>
      </c>
      <c r="B132" s="136" t="s">
        <v>608</v>
      </c>
      <c r="C132" s="76">
        <v>600</v>
      </c>
      <c r="D132" s="71">
        <f>'время открытия'!E132+'время закрытия'!E132+сан.дни!E132+фотоотчеты!E132+инкассация!D132+'Z-отчеты'!E132</f>
        <v>590.32258064516134</v>
      </c>
      <c r="E132" s="71">
        <f t="shared" si="2"/>
        <v>98.387096774193566</v>
      </c>
      <c r="F132" s="76" t="str">
        <f>СВОД!E132</f>
        <v>Шаламова</v>
      </c>
    </row>
    <row r="133" spans="1:6">
      <c r="A133" s="1">
        <v>133</v>
      </c>
      <c r="B133" s="136" t="s">
        <v>630</v>
      </c>
      <c r="C133" s="76">
        <v>600</v>
      </c>
      <c r="D133" s="71">
        <f>'время открытия'!E133+'время закрытия'!E133+сан.дни!E133+фотоотчеты!E133+инкассация!D133+'Z-отчеты'!E133</f>
        <v>590.32258064516134</v>
      </c>
      <c r="E133" s="71">
        <f t="shared" si="2"/>
        <v>98.387096774193566</v>
      </c>
      <c r="F133" s="76" t="str">
        <f>СВОД!E133</f>
        <v>Савченко</v>
      </c>
    </row>
    <row r="134" spans="1:6">
      <c r="A134" s="1">
        <v>134</v>
      </c>
      <c r="B134" s="136" t="s">
        <v>637</v>
      </c>
      <c r="C134" s="76">
        <v>600</v>
      </c>
      <c r="D134" s="71">
        <f>'время открытия'!E134+'время закрытия'!E134+сан.дни!E134+фотоотчеты!E134+инкассация!D134+'Z-отчеты'!E134</f>
        <v>593.54838709677415</v>
      </c>
      <c r="E134" s="71">
        <f t="shared" si="2"/>
        <v>98.924731182795682</v>
      </c>
      <c r="F134" s="76" t="str">
        <f>СВОД!E134</f>
        <v>Шаламова</v>
      </c>
    </row>
    <row r="135" spans="1:6">
      <c r="A135" s="136">
        <v>135</v>
      </c>
      <c r="B135" s="117" t="s">
        <v>601</v>
      </c>
      <c r="C135" s="76">
        <v>600</v>
      </c>
      <c r="D135" s="71">
        <f>'время открытия'!E135+'время закрытия'!E135+сан.дни!E135+фотоотчеты!E135+инкассация!D135+'Z-отчеты'!E135</f>
        <v>577.41935483870964</v>
      </c>
      <c r="E135" s="71">
        <f t="shared" si="2"/>
        <v>96.236559139784944</v>
      </c>
      <c r="F135" s="76" t="str">
        <f>СВОД!E135</f>
        <v>Хасанов</v>
      </c>
    </row>
    <row r="136" spans="1:6">
      <c r="A136" s="136">
        <v>136</v>
      </c>
      <c r="B136" s="117" t="s">
        <v>602</v>
      </c>
      <c r="C136" s="76">
        <v>600</v>
      </c>
      <c r="D136" s="71">
        <f>'время открытия'!E136+'время закрытия'!E136+сан.дни!E136+фотоотчеты!E136+инкассация!D136+'Z-отчеты'!E136</f>
        <v>587.09677419354841</v>
      </c>
      <c r="E136" s="71">
        <f t="shared" si="2"/>
        <v>97.849462365591393</v>
      </c>
      <c r="F136" s="76" t="str">
        <f>СВОД!E136</f>
        <v>Мансурова</v>
      </c>
    </row>
    <row r="137" spans="1:6">
      <c r="A137" s="136">
        <v>137</v>
      </c>
      <c r="B137" s="117" t="s">
        <v>604</v>
      </c>
      <c r="C137" s="76">
        <v>600</v>
      </c>
      <c r="D137" s="71">
        <f>'время открытия'!E137+'время закрытия'!E137+сан.дни!E137+фотоотчеты!E137+инкассация!D137+'Z-отчеты'!E137</f>
        <v>545.16129032258073</v>
      </c>
      <c r="E137" s="71">
        <f t="shared" si="2"/>
        <v>90.860215053763454</v>
      </c>
      <c r="F137" s="76" t="str">
        <f>СВОД!E137</f>
        <v>Савченко</v>
      </c>
    </row>
    <row r="138" spans="1:6">
      <c r="A138" s="136">
        <v>138</v>
      </c>
      <c r="B138" s="117" t="s">
        <v>634</v>
      </c>
      <c r="C138" s="76">
        <v>600</v>
      </c>
      <c r="D138" s="71">
        <f>'время открытия'!E138+'время закрытия'!E138+сан.дни!E138+фотоотчеты!E138+инкассация!D138+'Z-отчеты'!E138</f>
        <v>600</v>
      </c>
      <c r="E138" s="71">
        <f t="shared" si="2"/>
        <v>100</v>
      </c>
      <c r="F138" s="76" t="str">
        <f>СВОД!E138</f>
        <v>Калинина</v>
      </c>
    </row>
    <row r="139" spans="1:6">
      <c r="A139" s="136">
        <v>139</v>
      </c>
      <c r="B139" s="117" t="s">
        <v>609</v>
      </c>
      <c r="C139" s="76">
        <v>600</v>
      </c>
      <c r="D139" s="71">
        <f>'время открытия'!E139+'время закрытия'!E139+сан.дни!E139+фотоотчеты!E139+инкассация!D139+'Z-отчеты'!E139</f>
        <v>564.51612903225805</v>
      </c>
      <c r="E139" s="71">
        <f t="shared" si="2"/>
        <v>94.086021505376337</v>
      </c>
      <c r="F139" s="76" t="str">
        <f>СВОД!E139</f>
        <v>Савченко</v>
      </c>
    </row>
    <row r="140" spans="1:6">
      <c r="A140" s="136">
        <v>140</v>
      </c>
      <c r="B140" s="117" t="s">
        <v>619</v>
      </c>
      <c r="C140" s="76">
        <v>600</v>
      </c>
      <c r="D140" s="71">
        <f>'время открытия'!E140+'время закрытия'!E140+сан.дни!E140+фотоотчеты!E140+инкассация!D140+'Z-отчеты'!E140</f>
        <v>596.77419354838707</v>
      </c>
      <c r="E140" s="71">
        <f t="shared" ref="E140:E145" si="3">D140/C140*100</f>
        <v>99.462365591397855</v>
      </c>
      <c r="F140" s="76" t="str">
        <f>СВОД!E140</f>
        <v>Клементьева</v>
      </c>
    </row>
    <row r="141" spans="1:6">
      <c r="A141" s="151">
        <v>141</v>
      </c>
      <c r="B141" s="244" t="s">
        <v>616</v>
      </c>
      <c r="C141" s="76">
        <v>600</v>
      </c>
      <c r="D141" s="71">
        <f>'время открытия'!E141+'время закрытия'!E141+сан.дни!E141+фотоотчеты!E141+инкассация!D141+'Z-отчеты'!E141</f>
        <v>593.10344827586209</v>
      </c>
      <c r="E141" s="71">
        <f t="shared" si="3"/>
        <v>98.850574712643677</v>
      </c>
      <c r="F141" s="76" t="str">
        <f>СВОД!E141</f>
        <v>Калинина</v>
      </c>
    </row>
    <row r="142" spans="1:6">
      <c r="A142" s="136">
        <v>142</v>
      </c>
      <c r="B142" s="117" t="s">
        <v>646</v>
      </c>
      <c r="C142" s="76">
        <v>600</v>
      </c>
      <c r="D142" s="71">
        <f>'время открытия'!E142+'время закрытия'!E142+сан.дни!E142+фотоотчеты!E142+инкассация!D142+'Z-отчеты'!E142</f>
        <v>590.32258064516122</v>
      </c>
      <c r="E142" s="71">
        <f t="shared" si="3"/>
        <v>98.387096774193537</v>
      </c>
      <c r="F142" s="76" t="str">
        <f>СВОД!E142</f>
        <v>Хасанов</v>
      </c>
    </row>
    <row r="143" spans="1:6">
      <c r="A143" s="136">
        <v>143</v>
      </c>
      <c r="B143" s="117" t="s">
        <v>638</v>
      </c>
      <c r="C143" s="76">
        <v>600</v>
      </c>
      <c r="D143" s="71">
        <f>'время открытия'!E143+'время закрытия'!E143+сан.дни!E143+фотоотчеты!E143+инкассация!D143+'Z-отчеты'!E143</f>
        <v>596.77419354838707</v>
      </c>
      <c r="E143" s="71">
        <f t="shared" si="3"/>
        <v>99.462365591397855</v>
      </c>
      <c r="F143" s="76" t="str">
        <f>СВОД!E143</f>
        <v>Петухов</v>
      </c>
    </row>
    <row r="144" spans="1:6">
      <c r="A144" s="136">
        <v>144</v>
      </c>
      <c r="B144" s="117" t="s">
        <v>639</v>
      </c>
      <c r="C144" s="76">
        <v>600</v>
      </c>
      <c r="D144" s="71">
        <f>'время открытия'!E144+'время закрытия'!E144+сан.дни!E144+фотоотчеты!E144+инкассация!D144+'Z-отчеты'!E144</f>
        <v>600</v>
      </c>
      <c r="E144" s="71">
        <f t="shared" si="3"/>
        <v>100</v>
      </c>
      <c r="F144" s="76" t="str">
        <f>СВОД!E144</f>
        <v>Петухов</v>
      </c>
    </row>
    <row r="145" spans="1:6">
      <c r="A145" s="136">
        <v>145</v>
      </c>
      <c r="B145" s="117" t="s">
        <v>647</v>
      </c>
      <c r="C145" s="76">
        <v>600</v>
      </c>
      <c r="D145" s="71">
        <f>'время открытия'!E145+'время закрытия'!E145+сан.дни!E145+фотоотчеты!E145+инкассация!D145+'Z-отчеты'!E145</f>
        <v>596.77419354838707</v>
      </c>
      <c r="E145" s="71">
        <f t="shared" si="3"/>
        <v>99.462365591397855</v>
      </c>
      <c r="F145" s="76" t="str">
        <f>СВОД!E145</f>
        <v>Ахтямова</v>
      </c>
    </row>
    <row r="146" spans="1:6">
      <c r="A146" s="136">
        <v>146</v>
      </c>
      <c r="B146" s="117" t="s">
        <v>658</v>
      </c>
      <c r="C146" s="76">
        <v>600</v>
      </c>
      <c r="D146" s="71">
        <f>'время открытия'!E146+'время закрытия'!E146+сан.дни!E146+фотоотчеты!E146+инкассация!D146+'Z-отчеты'!E146</f>
        <v>590.32258064516134</v>
      </c>
      <c r="E146" s="71">
        <f t="shared" ref="E146:E152" si="4">D146/C146*100</f>
        <v>98.387096774193566</v>
      </c>
      <c r="F146" s="76" t="str">
        <f>СВОД!E146</f>
        <v>Емельянова</v>
      </c>
    </row>
    <row r="147" spans="1:6">
      <c r="A147" s="136">
        <v>147</v>
      </c>
      <c r="B147" s="117" t="s">
        <v>643</v>
      </c>
      <c r="C147" s="76">
        <v>600</v>
      </c>
      <c r="D147" s="71">
        <f>'время открытия'!E147+'время закрытия'!E147+сан.дни!E147+фотоотчеты!E147+инкассация!D147+'Z-отчеты'!E147</f>
        <v>596.77419354838707</v>
      </c>
      <c r="E147" s="71">
        <f t="shared" si="4"/>
        <v>99.462365591397855</v>
      </c>
      <c r="F147" s="76" t="str">
        <f>СВОД!E147</f>
        <v>Жарникова</v>
      </c>
    </row>
    <row r="148" spans="1:6">
      <c r="A148" s="136">
        <v>148</v>
      </c>
      <c r="B148" s="117" t="s">
        <v>659</v>
      </c>
      <c r="C148" s="76">
        <v>600</v>
      </c>
      <c r="D148" s="71">
        <f>'время открытия'!E148+'время закрытия'!E148+сан.дни!E148+фотоотчеты!E148+инкассация!D148+'Z-отчеты'!E148</f>
        <v>577.41935483870964</v>
      </c>
      <c r="E148" s="71">
        <f t="shared" si="4"/>
        <v>96.236559139784944</v>
      </c>
      <c r="F148" s="76" t="str">
        <f>СВОД!E148</f>
        <v>Емельянова</v>
      </c>
    </row>
    <row r="149" spans="1:6">
      <c r="A149" s="136">
        <v>149</v>
      </c>
      <c r="B149" s="216" t="s">
        <v>651</v>
      </c>
      <c r="C149" s="76">
        <v>600</v>
      </c>
      <c r="D149" s="71">
        <f>'время открытия'!E149+'время закрытия'!E149+сан.дни!E149+фотоотчеты!E149+инкассация!D149+'Z-отчеты'!E149</f>
        <v>600</v>
      </c>
      <c r="E149" s="71">
        <f t="shared" si="4"/>
        <v>100</v>
      </c>
      <c r="F149" s="76" t="str">
        <f>СВОД!E149</f>
        <v>Мазырин</v>
      </c>
    </row>
    <row r="150" spans="1:6">
      <c r="A150" s="136">
        <v>150</v>
      </c>
      <c r="B150" s="216" t="s">
        <v>660</v>
      </c>
      <c r="C150" s="76">
        <v>600</v>
      </c>
      <c r="D150" s="71">
        <f>'время открытия'!E150+'время закрытия'!E150+сан.дни!E150+фотоотчеты!E150+инкассация!D150+'Z-отчеты'!E150</f>
        <v>600</v>
      </c>
      <c r="E150" s="71">
        <f t="shared" si="4"/>
        <v>100</v>
      </c>
      <c r="F150" s="76" t="str">
        <f>СВОД!E150</f>
        <v>Коровина</v>
      </c>
    </row>
    <row r="151" spans="1:6">
      <c r="A151" s="136">
        <v>151</v>
      </c>
      <c r="B151" s="216" t="s">
        <v>653</v>
      </c>
      <c r="C151" s="76">
        <v>600</v>
      </c>
      <c r="D151" s="71">
        <f>'время открытия'!E151+'время закрытия'!E151+сан.дни!E151+фотоотчеты!E151+инкассация!D151+'Z-отчеты'!E151</f>
        <v>593.10344827586209</v>
      </c>
      <c r="E151" s="71">
        <f t="shared" si="4"/>
        <v>98.850574712643677</v>
      </c>
      <c r="F151" s="76" t="str">
        <f>СВОД!E151</f>
        <v>Калинина</v>
      </c>
    </row>
    <row r="152" spans="1:6">
      <c r="A152" s="136">
        <v>152</v>
      </c>
      <c r="B152" s="216" t="s">
        <v>661</v>
      </c>
      <c r="C152" s="76">
        <v>600</v>
      </c>
      <c r="D152" s="71">
        <f>'время открытия'!E152+'время закрытия'!E152+сан.дни!E152+фотоотчеты!E152+инкассация!D152+'Z-отчеты'!E152</f>
        <v>580.64516129032256</v>
      </c>
      <c r="E152" s="71">
        <f t="shared" si="4"/>
        <v>96.774193548387089</v>
      </c>
      <c r="F152" s="76" t="str">
        <f>СВОД!E152</f>
        <v>Савченко</v>
      </c>
    </row>
    <row r="153" spans="1:6">
      <c r="A153" s="136">
        <v>153</v>
      </c>
      <c r="B153" s="136" t="s">
        <v>679</v>
      </c>
      <c r="C153" s="76">
        <v>600</v>
      </c>
      <c r="D153" s="71">
        <f>'время открытия'!E153+'время закрытия'!E153+сан.дни!E153+фотоотчеты!E153+инкассация!D153+'Z-отчеты'!E153</f>
        <v>593.54838709677415</v>
      </c>
      <c r="E153" s="71">
        <f t="shared" ref="E153:E155" si="5">D153/C153*100</f>
        <v>98.924731182795682</v>
      </c>
      <c r="F153" s="76" t="str">
        <f>СВОД!E153</f>
        <v>Мансурова</v>
      </c>
    </row>
    <row r="154" spans="1:6">
      <c r="A154" s="136">
        <v>155</v>
      </c>
      <c r="B154" s="136" t="s">
        <v>656</v>
      </c>
      <c r="C154" s="76">
        <v>600</v>
      </c>
      <c r="D154" s="71">
        <f>'время открытия'!E154+'время закрытия'!E154+сан.дни!E154+фотоотчеты!E154+инкассация!D154+'Z-отчеты'!E154</f>
        <v>589.65517241379314</v>
      </c>
      <c r="E154" s="71">
        <f t="shared" si="5"/>
        <v>98.275862068965523</v>
      </c>
      <c r="F154" s="76" t="str">
        <f>СВОД!E154</f>
        <v>Дарьин</v>
      </c>
    </row>
    <row r="155" spans="1:6">
      <c r="A155" s="136">
        <v>156</v>
      </c>
      <c r="B155" s="136" t="s">
        <v>657</v>
      </c>
      <c r="C155" s="76">
        <v>600</v>
      </c>
      <c r="D155" s="71">
        <f>'время открытия'!E155+'время закрытия'!E155+сан.дни!E155+фотоотчеты!E155+инкассация!D155+'Z-отчеты'!E155</f>
        <v>600</v>
      </c>
      <c r="E155" s="71">
        <f t="shared" si="5"/>
        <v>100</v>
      </c>
      <c r="F155" s="76" t="str">
        <f>СВОД!E155</f>
        <v>Мазырин</v>
      </c>
    </row>
    <row r="156" spans="1:6">
      <c r="A156" s="136">
        <v>157</v>
      </c>
      <c r="B156" s="117" t="s">
        <v>742</v>
      </c>
      <c r="C156" s="76">
        <v>600</v>
      </c>
      <c r="D156" s="71">
        <f>'время открытия'!E156+'время закрытия'!E156+сан.дни!E156+фотоотчеты!E156+инкассация!D156+'Z-отчеты'!E156</f>
        <v>548</v>
      </c>
      <c r="E156" s="71">
        <f t="shared" ref="E156:E166" si="6">D156/C156*100</f>
        <v>91.333333333333329</v>
      </c>
      <c r="F156" s="76" t="str">
        <f>СВОД!E156</f>
        <v>Калинина</v>
      </c>
    </row>
    <row r="157" spans="1:6">
      <c r="A157" s="136">
        <v>158</v>
      </c>
      <c r="B157" s="136" t="s">
        <v>665</v>
      </c>
      <c r="C157" s="76">
        <v>600</v>
      </c>
      <c r="D157" s="71">
        <f>'время открытия'!E157+'время закрытия'!E157+сан.дни!E157+фотоотчеты!E157+инкассация!D157+'Z-отчеты'!E157</f>
        <v>580.64516129032256</v>
      </c>
      <c r="E157" s="71">
        <f t="shared" si="6"/>
        <v>96.774193548387089</v>
      </c>
      <c r="F157" s="76" t="str">
        <f>СВОД!E157</f>
        <v>Емельянова</v>
      </c>
    </row>
    <row r="158" spans="1:6">
      <c r="A158" s="136">
        <v>159</v>
      </c>
      <c r="B158" s="136" t="s">
        <v>664</v>
      </c>
      <c r="C158" s="76">
        <v>600</v>
      </c>
      <c r="D158" s="71">
        <f>'время открытия'!E158+'время закрытия'!E158+сан.дни!E158+фотоотчеты!E158+инкассация!D158+'Z-отчеты'!E158</f>
        <v>580.64516129032256</v>
      </c>
      <c r="E158" s="71">
        <f t="shared" si="6"/>
        <v>96.774193548387089</v>
      </c>
      <c r="F158" s="76" t="str">
        <f>СВОД!E158</f>
        <v>Мазырин</v>
      </c>
    </row>
    <row r="159" spans="1:6">
      <c r="A159" s="136">
        <v>160</v>
      </c>
      <c r="B159" s="136" t="s">
        <v>731</v>
      </c>
      <c r="C159" s="76">
        <v>600</v>
      </c>
      <c r="D159" s="71">
        <f>'время открытия'!E159+'время закрытия'!E159+сан.дни!E159+фотоотчеты!E159+инкассация!D159+'Z-отчеты'!E159</f>
        <v>596.77419354838707</v>
      </c>
      <c r="E159" s="71">
        <f t="shared" si="6"/>
        <v>99.462365591397855</v>
      </c>
      <c r="F159" s="76" t="str">
        <f>СВОД!E159</f>
        <v>Петухов</v>
      </c>
    </row>
    <row r="160" spans="1:6">
      <c r="A160" s="136">
        <v>161</v>
      </c>
      <c r="B160" s="136" t="s">
        <v>670</v>
      </c>
      <c r="C160" s="76">
        <v>600</v>
      </c>
      <c r="D160" s="71">
        <f>'время открытия'!E160+'время закрытия'!E160+сан.дни!E160+фотоотчеты!E160+инкассация!D160+'Z-отчеты'!E160</f>
        <v>593.10344827586209</v>
      </c>
      <c r="E160" s="71">
        <f t="shared" si="6"/>
        <v>98.850574712643677</v>
      </c>
      <c r="F160" s="76" t="str">
        <f>СВОД!E160</f>
        <v>Трусов</v>
      </c>
    </row>
    <row r="161" spans="1:6">
      <c r="A161" s="136">
        <v>162</v>
      </c>
      <c r="B161" s="136" t="s">
        <v>671</v>
      </c>
      <c r="C161" s="76">
        <v>600</v>
      </c>
      <c r="D161" s="71">
        <f>'время открытия'!E161+'время закрытия'!E161+сан.дни!E161+фотоотчеты!E161+инкассация!D161+'Z-отчеты'!E161</f>
        <v>577.41935483870964</v>
      </c>
      <c r="E161" s="71">
        <f t="shared" si="6"/>
        <v>96.236559139784944</v>
      </c>
      <c r="F161" s="76" t="str">
        <f>СВОД!E161</f>
        <v>Савченко</v>
      </c>
    </row>
    <row r="162" spans="1:6">
      <c r="A162" s="136">
        <v>163</v>
      </c>
      <c r="B162" s="136" t="s">
        <v>672</v>
      </c>
      <c r="C162" s="76">
        <v>600</v>
      </c>
      <c r="D162" s="71">
        <f>'время открытия'!E162+'время закрытия'!E162+сан.дни!E162+фотоотчеты!E162+инкассация!D162+'Z-отчеты'!E162</f>
        <v>596.77419354838707</v>
      </c>
      <c r="E162" s="71">
        <f t="shared" si="6"/>
        <v>99.462365591397855</v>
      </c>
      <c r="F162" s="76" t="str">
        <f>СВОД!E162</f>
        <v>Неуймина</v>
      </c>
    </row>
    <row r="163" spans="1:6">
      <c r="A163" s="136">
        <v>165</v>
      </c>
      <c r="B163" s="136" t="s">
        <v>686</v>
      </c>
      <c r="C163" s="76">
        <v>600</v>
      </c>
      <c r="D163" s="71">
        <f>'время открытия'!E163+'время закрытия'!E163+сан.дни!E163+фотоотчеты!E163+инкассация!D163+'Z-отчеты'!E163</f>
        <v>596.77419354838707</v>
      </c>
      <c r="E163" s="71">
        <f t="shared" si="6"/>
        <v>99.462365591397855</v>
      </c>
      <c r="F163" s="76" t="str">
        <f>СВОД!E163</f>
        <v>Емельянова</v>
      </c>
    </row>
    <row r="164" spans="1:6">
      <c r="A164" s="136">
        <v>166</v>
      </c>
      <c r="B164" s="136" t="s">
        <v>687</v>
      </c>
      <c r="C164" s="76">
        <v>600</v>
      </c>
      <c r="D164" s="71">
        <f>'время открытия'!E164+'время закрытия'!E164+сан.дни!E164+фотоотчеты!E164+инкассация!D164+'Z-отчеты'!E164</f>
        <v>596.77419354838707</v>
      </c>
      <c r="E164" s="71">
        <f t="shared" si="6"/>
        <v>99.462365591397855</v>
      </c>
      <c r="F164" s="76" t="str">
        <f>СВОД!E164</f>
        <v>Савченко</v>
      </c>
    </row>
    <row r="165" spans="1:6">
      <c r="A165" s="136">
        <v>167</v>
      </c>
      <c r="B165" s="136" t="s">
        <v>688</v>
      </c>
      <c r="C165" s="76">
        <v>600</v>
      </c>
      <c r="D165" s="71">
        <f>'время открытия'!E165+'время закрытия'!E165+сан.дни!E165+фотоотчеты!E165+инкассация!D165+'Z-отчеты'!E165</f>
        <v>596.77419354838707</v>
      </c>
      <c r="E165" s="71">
        <f t="shared" si="6"/>
        <v>99.462365591397855</v>
      </c>
      <c r="F165" s="76" t="str">
        <f>СВОД!E165</f>
        <v>Емельянова</v>
      </c>
    </row>
    <row r="166" spans="1:6">
      <c r="A166" s="136">
        <v>168</v>
      </c>
      <c r="B166" s="136" t="s">
        <v>678</v>
      </c>
      <c r="C166" s="76">
        <v>600</v>
      </c>
      <c r="D166" s="71">
        <f>'время открытия'!E166+'время закрытия'!E166+сан.дни!E166+фотоотчеты!E166+инкассация!D166+'Z-отчеты'!E166</f>
        <v>600</v>
      </c>
      <c r="E166" s="71">
        <f t="shared" si="6"/>
        <v>100</v>
      </c>
      <c r="F166" s="76" t="str">
        <f>СВОД!E166</f>
        <v>Жарникова</v>
      </c>
    </row>
    <row r="167" spans="1:6">
      <c r="A167" s="136">
        <v>173</v>
      </c>
      <c r="B167" s="136" t="s">
        <v>806</v>
      </c>
      <c r="C167" s="76">
        <v>600</v>
      </c>
      <c r="D167" s="71">
        <f>'время открытия'!E167+'время закрытия'!E167+сан.дни!E167+фотоотчеты!E167+инкассация!D167+'Z-отчеты'!E167</f>
        <v>600</v>
      </c>
      <c r="E167" s="71">
        <f t="shared" ref="E167:E193" si="7">D167/C167*100</f>
        <v>100</v>
      </c>
      <c r="F167" s="76" t="str">
        <f>СВОД!E167</f>
        <v>Савченко</v>
      </c>
    </row>
    <row r="168" spans="1:6">
      <c r="A168" s="136">
        <v>174</v>
      </c>
      <c r="B168" s="117" t="s">
        <v>734</v>
      </c>
      <c r="C168" s="76">
        <v>600</v>
      </c>
      <c r="D168" s="71">
        <f>'время открытия'!E168+'время закрытия'!E168+сан.дни!E168+фотоотчеты!E168+инкассация!D168+'Z-отчеты'!E168</f>
        <v>596.77419354838707</v>
      </c>
      <c r="E168" s="71">
        <f t="shared" si="7"/>
        <v>99.462365591397855</v>
      </c>
      <c r="F168" s="76" t="str">
        <f>СВОД!E168</f>
        <v>Ахтямова</v>
      </c>
    </row>
    <row r="169" spans="1:6">
      <c r="A169" s="136">
        <v>175</v>
      </c>
      <c r="B169" s="136" t="s">
        <v>794</v>
      </c>
      <c r="C169" s="76">
        <v>600</v>
      </c>
      <c r="D169" s="71">
        <f>'время открытия'!E169+'время закрытия'!E169+сан.дни!E169+фотоотчеты!E169+инкассация!D169+'Z-отчеты'!E169</f>
        <v>600</v>
      </c>
      <c r="E169" s="71">
        <f t="shared" si="7"/>
        <v>100</v>
      </c>
      <c r="F169" s="76" t="str">
        <f>СВОД!E169</f>
        <v>Калинина</v>
      </c>
    </row>
    <row r="170" spans="1:6">
      <c r="A170" s="136">
        <v>176</v>
      </c>
      <c r="B170" s="136" t="s">
        <v>795</v>
      </c>
      <c r="C170" s="76">
        <v>600</v>
      </c>
      <c r="D170" s="71">
        <f>'время открытия'!E170+'время закрытия'!E170+сан.дни!E170+фотоотчеты!E170+инкассация!D170+'Z-отчеты'!E170</f>
        <v>600</v>
      </c>
      <c r="E170" s="71">
        <f t="shared" si="7"/>
        <v>100</v>
      </c>
      <c r="F170" s="76" t="str">
        <f>СВОД!E170</f>
        <v>Клементьева</v>
      </c>
    </row>
    <row r="171" spans="1:6">
      <c r="A171" s="136">
        <v>178</v>
      </c>
      <c r="B171" s="117" t="s">
        <v>753</v>
      </c>
      <c r="C171" s="76">
        <v>600</v>
      </c>
      <c r="D171" s="71">
        <f>'время открытия'!E171+'время закрытия'!E171+сан.дни!E171+фотоотчеты!E171+инкассация!D171+'Z-отчеты'!E171</f>
        <v>594.44444444444446</v>
      </c>
      <c r="E171" s="71">
        <f t="shared" si="7"/>
        <v>99.074074074074076</v>
      </c>
      <c r="F171" s="76" t="str">
        <f>СВОД!E171</f>
        <v xml:space="preserve">Ахрамеева </v>
      </c>
    </row>
    <row r="172" spans="1:6">
      <c r="A172" s="136">
        <v>179</v>
      </c>
      <c r="B172" s="117" t="s">
        <v>754</v>
      </c>
      <c r="C172" s="76">
        <v>600</v>
      </c>
      <c r="D172" s="71">
        <f>'время открытия'!E172+'время закрытия'!E172+сан.дни!E172+фотоотчеты!E172+инкассация!D172+'Z-отчеты'!E172</f>
        <v>600</v>
      </c>
      <c r="E172" s="71">
        <f t="shared" si="7"/>
        <v>100</v>
      </c>
      <c r="F172" s="76" t="str">
        <f>СВОД!E172</f>
        <v>Клементьева</v>
      </c>
    </row>
    <row r="173" spans="1:6">
      <c r="A173" s="136">
        <v>180</v>
      </c>
      <c r="B173" s="136" t="s">
        <v>796</v>
      </c>
      <c r="C173" s="76">
        <v>600</v>
      </c>
      <c r="D173" s="71">
        <f>'время открытия'!E173+'время закрытия'!E173+сан.дни!E173+фотоотчеты!E173+инкассация!D173+'Z-отчеты'!E173</f>
        <v>525</v>
      </c>
      <c r="E173" s="71">
        <f t="shared" si="7"/>
        <v>87.5</v>
      </c>
      <c r="F173" s="76" t="str">
        <f>СВОД!E173</f>
        <v>Калинина</v>
      </c>
    </row>
    <row r="174" spans="1:6">
      <c r="A174" s="136">
        <v>181</v>
      </c>
      <c r="B174" s="117" t="s">
        <v>743</v>
      </c>
      <c r="C174" s="76">
        <v>600</v>
      </c>
      <c r="D174" s="71">
        <f>'время открытия'!E174+'время закрытия'!E174+сан.дни!E174+фотоотчеты!E174+инкассация!D174+'Z-отчеты'!E174</f>
        <v>538.70967741935488</v>
      </c>
      <c r="E174" s="71">
        <f t="shared" si="7"/>
        <v>89.784946236559151</v>
      </c>
      <c r="F174" s="76" t="str">
        <f>СВОД!E174</f>
        <v>Савченко</v>
      </c>
    </row>
    <row r="175" spans="1:6">
      <c r="A175" s="136">
        <v>182</v>
      </c>
      <c r="B175" s="117" t="s">
        <v>749</v>
      </c>
      <c r="C175" s="76">
        <v>600</v>
      </c>
      <c r="D175" s="71">
        <f>'время открытия'!E175+'время закрытия'!E175+сан.дни!E175+фотоотчеты!E175+инкассация!D175+'Z-отчеты'!E175</f>
        <v>600</v>
      </c>
      <c r="E175" s="71">
        <f t="shared" si="7"/>
        <v>100</v>
      </c>
      <c r="F175" s="76" t="str">
        <f>СВОД!E175</f>
        <v>Ахтямова</v>
      </c>
    </row>
    <row r="176" spans="1:6">
      <c r="A176" s="136">
        <v>183</v>
      </c>
      <c r="B176" s="117" t="s">
        <v>782</v>
      </c>
      <c r="C176" s="76">
        <v>600</v>
      </c>
      <c r="D176" s="71">
        <f>'время открытия'!E176+'время закрытия'!E176+сан.дни!E176+фотоотчеты!E176+инкассация!D176+'Z-отчеты'!E176</f>
        <v>600</v>
      </c>
      <c r="E176" s="71">
        <f t="shared" si="7"/>
        <v>100</v>
      </c>
      <c r="F176" s="76" t="str">
        <f>СВОД!E176</f>
        <v>Сазонова</v>
      </c>
    </row>
    <row r="177" spans="1:6">
      <c r="A177" s="136">
        <v>184</v>
      </c>
      <c r="B177" s="117" t="s">
        <v>783</v>
      </c>
      <c r="C177" s="76">
        <v>600</v>
      </c>
      <c r="D177" s="71">
        <f>'время открытия'!E177+'время закрытия'!E177+сан.дни!E177+фотоотчеты!E177+инкассация!D177+'Z-отчеты'!E177</f>
        <v>600</v>
      </c>
      <c r="E177" s="71">
        <f t="shared" si="7"/>
        <v>100</v>
      </c>
      <c r="F177" s="76" t="str">
        <f>СВОД!E177</f>
        <v>Сазонова</v>
      </c>
    </row>
    <row r="178" spans="1:6">
      <c r="A178" s="136">
        <v>185</v>
      </c>
      <c r="B178" s="117" t="s">
        <v>758</v>
      </c>
      <c r="C178" s="76">
        <v>600</v>
      </c>
      <c r="D178" s="71">
        <f>'время открытия'!E178+'время закрытия'!E178+сан.дни!E178+фотоотчеты!E178+инкассация!D178+'Z-отчеты'!E178</f>
        <v>580</v>
      </c>
      <c r="E178" s="71">
        <f t="shared" si="7"/>
        <v>96.666666666666671</v>
      </c>
      <c r="F178" s="76" t="str">
        <f>СВОД!E178</f>
        <v>Ахтямова</v>
      </c>
    </row>
    <row r="179" spans="1:6">
      <c r="A179" s="136">
        <v>186</v>
      </c>
      <c r="B179" s="117" t="s">
        <v>744</v>
      </c>
      <c r="C179" s="76">
        <v>600</v>
      </c>
      <c r="D179" s="71">
        <f>'время открытия'!E179+'время закрытия'!E179+сан.дни!E179+фотоотчеты!E179+инкассация!D179+'Z-отчеты'!E179</f>
        <v>571.42857142857144</v>
      </c>
      <c r="E179" s="71">
        <f t="shared" si="7"/>
        <v>95.238095238095241</v>
      </c>
      <c r="F179" s="76" t="str">
        <f>СВОД!E179</f>
        <v>Емельянова</v>
      </c>
    </row>
    <row r="180" spans="1:6">
      <c r="A180" s="136">
        <v>187</v>
      </c>
      <c r="B180" s="117" t="s">
        <v>745</v>
      </c>
      <c r="C180" s="76">
        <v>600</v>
      </c>
      <c r="D180" s="71">
        <f>'время открытия'!E180+'время закрытия'!E180+сан.дни!E180+фотоотчеты!E180+инкассация!D180+'Z-отчеты'!E180</f>
        <v>576.19047619047615</v>
      </c>
      <c r="E180" s="71">
        <f t="shared" si="7"/>
        <v>96.031746031746025</v>
      </c>
      <c r="F180" s="76" t="str">
        <f>СВОД!E180</f>
        <v>Клементьева</v>
      </c>
    </row>
    <row r="181" spans="1:6">
      <c r="A181" s="136">
        <v>188</v>
      </c>
      <c r="B181" s="117" t="s">
        <v>759</v>
      </c>
      <c r="C181" s="76">
        <v>600</v>
      </c>
      <c r="D181" s="71">
        <f>'время открытия'!E181+'время закрытия'!E181+сан.дни!E181+фотоотчеты!E181+инкассация!D181+'Z-отчеты'!E181</f>
        <v>588.88888888888891</v>
      </c>
      <c r="E181" s="71">
        <f t="shared" si="7"/>
        <v>98.148148148148152</v>
      </c>
      <c r="F181" s="76" t="str">
        <f>СВОД!E181</f>
        <v>Савченко</v>
      </c>
    </row>
    <row r="182" spans="1:6">
      <c r="A182" s="136">
        <v>189</v>
      </c>
      <c r="B182" s="136" t="s">
        <v>797</v>
      </c>
      <c r="C182" s="76">
        <v>600</v>
      </c>
      <c r="D182" s="71">
        <f>'время открытия'!E182+'время закрытия'!E182+сан.дни!E182+фотоотчеты!E182+инкассация!D182+'Z-отчеты'!E182</f>
        <v>500</v>
      </c>
      <c r="E182" s="71">
        <f t="shared" si="7"/>
        <v>83.333333333333343</v>
      </c>
      <c r="F182" s="76" t="str">
        <f>СВОД!E182</f>
        <v>Дарьин</v>
      </c>
    </row>
    <row r="183" spans="1:6">
      <c r="A183" s="136">
        <v>190</v>
      </c>
      <c r="B183" s="117" t="s">
        <v>807</v>
      </c>
      <c r="C183" s="76">
        <v>600</v>
      </c>
      <c r="D183" s="71">
        <f>'время открытия'!E183+'время закрытия'!E183+сан.дни!E183+фотоотчеты!E183+инкассация!D183+'Z-отчеты'!E183</f>
        <v>600</v>
      </c>
      <c r="E183" s="71">
        <f t="shared" si="7"/>
        <v>100</v>
      </c>
      <c r="F183" s="76" t="str">
        <f>СВОД!E183</f>
        <v>Емельянова</v>
      </c>
    </row>
    <row r="184" spans="1:6">
      <c r="A184" s="136">
        <v>191</v>
      </c>
      <c r="B184" s="117" t="s">
        <v>808</v>
      </c>
      <c r="C184" s="76">
        <v>600</v>
      </c>
      <c r="D184" s="71">
        <f>'время открытия'!E184+'время закрытия'!E184+сан.дни!E184+фотоотчеты!E184+инкассация!D184+'Z-отчеты'!E184</f>
        <v>500</v>
      </c>
      <c r="E184" s="71">
        <f t="shared" si="7"/>
        <v>83.333333333333343</v>
      </c>
      <c r="F184" s="76" t="str">
        <f>СВОД!E184</f>
        <v>Емельянова</v>
      </c>
    </row>
    <row r="185" spans="1:6">
      <c r="A185" s="136">
        <v>194</v>
      </c>
      <c r="B185" s="117" t="s">
        <v>773</v>
      </c>
      <c r="C185" s="76">
        <v>600</v>
      </c>
      <c r="D185" s="71">
        <f>'время открытия'!E185+'время закрытия'!E185+сан.дни!E185+фотоотчеты!E185+инкассация!D185+'Z-отчеты'!E185</f>
        <v>500</v>
      </c>
      <c r="E185" s="71">
        <f t="shared" si="7"/>
        <v>83.333333333333343</v>
      </c>
      <c r="F185" s="76" t="str">
        <f>СВОД!E185</f>
        <v>Дарьин</v>
      </c>
    </row>
    <row r="186" spans="1:6">
      <c r="A186" s="136">
        <v>195</v>
      </c>
      <c r="B186" s="117" t="s">
        <v>781</v>
      </c>
      <c r="C186" s="76">
        <v>600</v>
      </c>
      <c r="D186" s="71">
        <f>'время открытия'!E186+'время закрытия'!E186+сан.дни!E186+фотоотчеты!E186+инкассация!D186+'Z-отчеты'!E186</f>
        <v>512.5</v>
      </c>
      <c r="E186" s="71">
        <f t="shared" si="7"/>
        <v>85.416666666666657</v>
      </c>
      <c r="F186" s="76" t="str">
        <f>СВОД!E186</f>
        <v>Сазонова</v>
      </c>
    </row>
    <row r="187" spans="1:6">
      <c r="A187" s="136">
        <v>196</v>
      </c>
      <c r="B187" s="136" t="s">
        <v>809</v>
      </c>
      <c r="C187" s="76">
        <v>600</v>
      </c>
      <c r="D187" s="71">
        <f>'время открытия'!E187+'время закрытия'!E187+сан.дни!E187+фотоотчеты!E187+инкассация!D187+'Z-отчеты'!E187</f>
        <v>500</v>
      </c>
      <c r="E187" s="71">
        <f t="shared" si="7"/>
        <v>83.333333333333343</v>
      </c>
      <c r="F187" s="76" t="str">
        <f>СВОД!E187</f>
        <v>Мансурова</v>
      </c>
    </row>
    <row r="188" spans="1:6">
      <c r="A188" s="136">
        <v>197</v>
      </c>
      <c r="B188" s="117" t="s">
        <v>750</v>
      </c>
      <c r="C188" s="76">
        <v>600</v>
      </c>
      <c r="D188" s="71">
        <f>'время открытия'!E188+'время закрытия'!E188+сан.дни!E188+фотоотчеты!E188+инкассация!D188+'Z-отчеты'!E188</f>
        <v>584.21052631578948</v>
      </c>
      <c r="E188" s="71">
        <f t="shared" si="7"/>
        <v>97.368421052631575</v>
      </c>
      <c r="F188" s="76" t="str">
        <f>СВОД!E188</f>
        <v>Хасанов</v>
      </c>
    </row>
    <row r="189" spans="1:6">
      <c r="A189" s="136">
        <v>199</v>
      </c>
      <c r="B189" s="136" t="s">
        <v>810</v>
      </c>
      <c r="C189" s="76">
        <v>600</v>
      </c>
      <c r="D189" s="71">
        <f>'время открытия'!E189+'время закрытия'!E189+сан.дни!E189+фотоотчеты!E189+инкассация!D189+'Z-отчеты'!E189</f>
        <v>600</v>
      </c>
      <c r="E189" s="71">
        <f t="shared" si="7"/>
        <v>100</v>
      </c>
      <c r="F189" s="76" t="str">
        <f>СВОД!E189</f>
        <v>Коровина</v>
      </c>
    </row>
    <row r="190" spans="1:6">
      <c r="A190" s="136">
        <v>200</v>
      </c>
      <c r="B190" s="117" t="s">
        <v>780</v>
      </c>
      <c r="C190" s="76">
        <v>600</v>
      </c>
      <c r="D190" s="71">
        <f>'время открытия'!E190+'время закрытия'!E190+сан.дни!E190+фотоотчеты!E190+инкассация!D190+'Z-отчеты'!E190</f>
        <v>550</v>
      </c>
      <c r="E190" s="71">
        <f t="shared" si="7"/>
        <v>91.666666666666657</v>
      </c>
      <c r="F190" s="76" t="str">
        <f>СВОД!E190</f>
        <v>Савченко</v>
      </c>
    </row>
    <row r="191" spans="1:6">
      <c r="A191" s="136">
        <v>204</v>
      </c>
      <c r="B191" s="136" t="s">
        <v>802</v>
      </c>
      <c r="C191" s="76">
        <v>600</v>
      </c>
      <c r="D191" s="71">
        <f>'время открытия'!E191+'время закрытия'!E191+сан.дни!E191+фотоотчеты!E191+инкассация!D191+'Z-отчеты'!E191</f>
        <v>500</v>
      </c>
      <c r="E191" s="71">
        <f t="shared" si="7"/>
        <v>83.333333333333343</v>
      </c>
      <c r="F191" s="76" t="str">
        <f>СВОД!E191</f>
        <v>Неуймина</v>
      </c>
    </row>
    <row r="192" spans="1:6">
      <c r="A192" s="136">
        <v>206</v>
      </c>
      <c r="B192" s="136" t="s">
        <v>811</v>
      </c>
      <c r="C192" s="76">
        <v>600</v>
      </c>
      <c r="D192" s="71">
        <f>'время открытия'!E192+'время закрытия'!E192+сан.дни!E192+фотоотчеты!E192+инкассация!D192+'Z-отчеты'!E192</f>
        <v>475</v>
      </c>
      <c r="E192" s="71">
        <f t="shared" si="7"/>
        <v>79.166666666666657</v>
      </c>
      <c r="F192" s="76" t="str">
        <f>СВОД!E192</f>
        <v>Ахтямова</v>
      </c>
    </row>
    <row r="193" spans="1:6">
      <c r="A193" s="136">
        <v>207</v>
      </c>
      <c r="B193" s="136" t="s">
        <v>812</v>
      </c>
      <c r="C193" s="76">
        <v>600</v>
      </c>
      <c r="D193" s="71">
        <f>'время открытия'!E193+'время закрытия'!E193+сан.дни!E193+фотоотчеты!E193+инкассация!D193+'Z-отчеты'!E193</f>
        <v>520</v>
      </c>
      <c r="E193" s="71">
        <f t="shared" si="7"/>
        <v>86.666666666666671</v>
      </c>
      <c r="F193" s="76" t="str">
        <f>СВОД!E193</f>
        <v>Ахтямова</v>
      </c>
    </row>
    <row r="196" spans="1:6">
      <c r="A196" s="2">
        <v>1</v>
      </c>
      <c r="B196" s="136" t="s">
        <v>530</v>
      </c>
      <c r="C196" s="41">
        <f>C68+C115+C117+C145+C168+C175+C178+C192+C193</f>
        <v>5400</v>
      </c>
      <c r="D196" s="41">
        <f>D68+D115+D117+D145+D168+D175+D178+D192+D193</f>
        <v>5152.4193548387093</v>
      </c>
      <c r="E196" s="71">
        <f t="shared" ref="E196:E211" si="8">D196/C196*100</f>
        <v>95.415173237753876</v>
      </c>
    </row>
    <row r="197" spans="1:6">
      <c r="A197" s="2">
        <v>2</v>
      </c>
      <c r="B197" s="136" t="s">
        <v>761</v>
      </c>
      <c r="C197" s="41">
        <f>C53+C54+C69+C116+C143+C144+C159</f>
        <v>4200</v>
      </c>
      <c r="D197" s="41">
        <f>D53+D54+D69+D116+D143+D144+D159</f>
        <v>4183.8709677419356</v>
      </c>
      <c r="E197" s="71">
        <f t="shared" si="8"/>
        <v>99.615975422427042</v>
      </c>
    </row>
    <row r="198" spans="1:6">
      <c r="A198" s="2">
        <v>3</v>
      </c>
      <c r="B198" s="136" t="s">
        <v>697</v>
      </c>
      <c r="C198" s="41">
        <f>C80+C100+C121+C130+C146+C148+C157+C163+C165+C179+C183+C184</f>
        <v>7200</v>
      </c>
      <c r="D198" s="41">
        <f>D80+D100+D121+D130+D146+D148+D157+D163+D165+D179+D183+D184</f>
        <v>6974.6543778801852</v>
      </c>
      <c r="E198" s="71">
        <f t="shared" si="8"/>
        <v>96.870199692780346</v>
      </c>
    </row>
    <row r="199" spans="1:6">
      <c r="A199" s="2">
        <v>4</v>
      </c>
      <c r="B199" s="136" t="s">
        <v>567</v>
      </c>
      <c r="C199" s="41">
        <f>C95+C97+C99+C122+C126+C150+C189</f>
        <v>4200</v>
      </c>
      <c r="D199" s="41">
        <f>D95+D97+D99+D122+D126+D150+D189</f>
        <v>4170.0119474313024</v>
      </c>
      <c r="E199" s="71">
        <f t="shared" si="8"/>
        <v>99.285998748364349</v>
      </c>
    </row>
    <row r="200" spans="1:6">
      <c r="A200" s="2">
        <v>5</v>
      </c>
      <c r="B200" s="136" t="s">
        <v>169</v>
      </c>
      <c r="C200" s="41">
        <f>C72+C73+C84+C101+C111+C118+C119+C129+C133+C137+C139+C152+C161+C164+C174+C181+C190+C167</f>
        <v>10800</v>
      </c>
      <c r="D200" s="41">
        <f>D72+D73+D84+D101+D111+D118+D119+D129+D133+D137+D139+D152+D161+D164+D174+D181+D190+D167</f>
        <v>10493.727598566305</v>
      </c>
      <c r="E200" s="71">
        <f t="shared" si="8"/>
        <v>97.16414443116949</v>
      </c>
    </row>
    <row r="201" spans="1:6">
      <c r="A201" s="2">
        <v>6</v>
      </c>
      <c r="B201" s="136" t="s">
        <v>626</v>
      </c>
      <c r="C201" s="41">
        <f>C61+C76+C105+C106+C131+C160</f>
        <v>3600</v>
      </c>
      <c r="D201" s="41">
        <f>D61+D76+D105+D106+D131+D160</f>
        <v>3561.083743842365</v>
      </c>
      <c r="E201" s="71">
        <f t="shared" si="8"/>
        <v>98.918992884510132</v>
      </c>
    </row>
    <row r="202" spans="1:6">
      <c r="A202" s="2">
        <v>7</v>
      </c>
      <c r="B202" s="136" t="s">
        <v>763</v>
      </c>
      <c r="C202" s="41">
        <f>C113+C114+C132+C134</f>
        <v>2400</v>
      </c>
      <c r="D202" s="41">
        <f>D113+D114+D132+D134</f>
        <v>2354.8387096774195</v>
      </c>
      <c r="E202" s="71">
        <f t="shared" si="8"/>
        <v>98.118279569892479</v>
      </c>
    </row>
    <row r="203" spans="1:6">
      <c r="A203" s="2">
        <v>8</v>
      </c>
      <c r="B203" s="136" t="s">
        <v>698</v>
      </c>
      <c r="C203" s="41">
        <f>C2+C10+C25+C33+C34+C36+C40+C41+C51+C58+C59+C60+C63+C78+C91+C171</f>
        <v>9600</v>
      </c>
      <c r="D203" s="41">
        <f>D2+D10+D25+D33+D34+D36+D40+D41+D51+D58+D59+D60+D63+D78+D91+D171</f>
        <v>9500.8960573476706</v>
      </c>
      <c r="E203" s="71">
        <f t="shared" si="8"/>
        <v>98.967667264038241</v>
      </c>
    </row>
    <row r="204" spans="1:6">
      <c r="A204" s="2">
        <v>9</v>
      </c>
      <c r="B204" s="136" t="s">
        <v>696</v>
      </c>
      <c r="C204" s="41">
        <f>C22+C27+C38+C50+C55+C56+C57+C74+C86+C88+C147+C166</f>
        <v>7200</v>
      </c>
      <c r="D204" s="41">
        <f>D22+D27+D38+D50+D55+D56+D57+D74+D86+D88+D147+D166</f>
        <v>7136.7074527252498</v>
      </c>
      <c r="E204" s="71">
        <f t="shared" si="8"/>
        <v>99.120936843406255</v>
      </c>
    </row>
    <row r="205" spans="1:6">
      <c r="A205" s="2">
        <v>10</v>
      </c>
      <c r="B205" s="136" t="s">
        <v>629</v>
      </c>
      <c r="C205" s="41">
        <f>C11+C21+C29+C31+C65+C89+C90+C96+C98+C138+C141+C151+C156+C169+C173</f>
        <v>9000</v>
      </c>
      <c r="D205" s="41">
        <f>D11+D21+D29+D31+D65+D89+D90+D96+D98+D138+D141+D151+D156+D169+D173</f>
        <v>8819.3848720800888</v>
      </c>
      <c r="E205" s="71">
        <f t="shared" si="8"/>
        <v>97.993165245334325</v>
      </c>
    </row>
    <row r="206" spans="1:6">
      <c r="A206" s="2">
        <v>11</v>
      </c>
      <c r="B206" s="136" t="s">
        <v>168</v>
      </c>
      <c r="C206" s="41">
        <f>C14+C16+C19+C28+C43+C45+C66+C79+C93+C94+C102+C112+C140+C172+C180+C170</f>
        <v>9600</v>
      </c>
      <c r="D206" s="41">
        <f>D14+D16+D19+D28+D43+D45+D66+D79+D93+D94+D102+D112+D140+D172+D180+D170</f>
        <v>9530.5916626939979</v>
      </c>
      <c r="E206" s="71">
        <f t="shared" si="8"/>
        <v>99.276996486395802</v>
      </c>
    </row>
    <row r="207" spans="1:6">
      <c r="A207" s="2">
        <v>12</v>
      </c>
      <c r="B207" s="136" t="s">
        <v>699</v>
      </c>
      <c r="C207" s="41">
        <f>C23+C32+C37+C49+C64+C85+C110+C124+C127+C149+C155+C158</f>
        <v>7200</v>
      </c>
      <c r="D207" s="41">
        <f>D23+D32+D37+D49+D64+D85+D110+D124+D127+D149+D155+D158</f>
        <v>7148.387096774195</v>
      </c>
      <c r="E207" s="71">
        <f t="shared" si="8"/>
        <v>99.283154121863816</v>
      </c>
    </row>
    <row r="208" spans="1:6">
      <c r="A208" s="2">
        <v>13</v>
      </c>
      <c r="B208" s="136" t="s">
        <v>700</v>
      </c>
      <c r="C208" s="41">
        <f>C24+C26+C35+C46+C67+C52+C70+C83+C87+C92+C103+C107+C109+C128+C136+C153+C187</f>
        <v>10200</v>
      </c>
      <c r="D208" s="41">
        <f>D24+D26+D35+D46+D67+D52+D70+D83+D87+D92+D103+D107+D109+D128+D136+D153+D187</f>
        <v>9979.5755517826856</v>
      </c>
      <c r="E208" s="71">
        <f t="shared" si="8"/>
        <v>97.838975997869468</v>
      </c>
    </row>
    <row r="209" spans="1:5">
      <c r="A209" s="2">
        <v>14</v>
      </c>
      <c r="B209" s="136" t="s">
        <v>509</v>
      </c>
      <c r="C209" s="41">
        <f>C3+C4+C5+C7+C9+C13+C18+C30+C42+C44+C48+C62+C82+C120+C123+C162+C191</f>
        <v>10200</v>
      </c>
      <c r="D209" s="41">
        <f>D3+D4+D5+D7+D9+D13+D18+D30+D42+D44+D48+D62+D82+D120+D123+D162+D191</f>
        <v>10044.493882091212</v>
      </c>
      <c r="E209" s="71">
        <f t="shared" si="8"/>
        <v>98.475430216580506</v>
      </c>
    </row>
    <row r="210" spans="1:5">
      <c r="A210" s="2">
        <v>15</v>
      </c>
      <c r="B210" s="136" t="s">
        <v>762</v>
      </c>
      <c r="C210" s="41">
        <f>C6+C8+C12+C20+C81+C154+C185+C182</f>
        <v>4800</v>
      </c>
      <c r="D210" s="41">
        <f>D6+D8+D12+D20+D81+D154+D185+D182</f>
        <v>4563.8487208008901</v>
      </c>
      <c r="E210" s="71">
        <f t="shared" si="8"/>
        <v>95.080181683351867</v>
      </c>
    </row>
    <row r="211" spans="1:5">
      <c r="A211" s="2">
        <v>16</v>
      </c>
      <c r="B211" s="136" t="s">
        <v>627</v>
      </c>
      <c r="C211" s="41">
        <f>C15+C17+C39+C47+C71+C75+C77+C104+C108+C125+C135+C142+C188</f>
        <v>7800</v>
      </c>
      <c r="D211" s="41">
        <f>D15+D17+D39+D47+D71+D75+D77+D104+D108+D125+D135+D142+D188</f>
        <v>7645.3933220147137</v>
      </c>
      <c r="E211" s="71">
        <f t="shared" si="8"/>
        <v>98.017863102752742</v>
      </c>
    </row>
    <row r="212" spans="1:5">
      <c r="A212" s="116"/>
      <c r="B212" s="239"/>
      <c r="C212" s="153"/>
      <c r="D212" s="153"/>
      <c r="E212" s="112"/>
    </row>
    <row r="213" spans="1:5">
      <c r="B213" s="196"/>
      <c r="E213" s="112"/>
    </row>
    <row r="214" spans="1:5">
      <c r="A214" s="2">
        <v>1</v>
      </c>
      <c r="B214" s="136" t="s">
        <v>442</v>
      </c>
      <c r="C214" s="41">
        <f>C77</f>
        <v>600</v>
      </c>
      <c r="D214" s="41">
        <f>D77</f>
        <v>596.66666666666674</v>
      </c>
      <c r="E214" s="71">
        <f t="shared" ref="E214:E232" si="9">D214/C214*100</f>
        <v>99.444444444444457</v>
      </c>
    </row>
    <row r="215" spans="1:5">
      <c r="A215" s="2">
        <v>2</v>
      </c>
      <c r="B215" s="136" t="s">
        <v>117</v>
      </c>
      <c r="C215" s="41">
        <f>C67+C70+C26+C109</f>
        <v>2400</v>
      </c>
      <c r="D215" s="41">
        <f>D67+D70+D26+D109</f>
        <v>2390.322580645161</v>
      </c>
      <c r="E215" s="71">
        <f t="shared" si="9"/>
        <v>99.59677419354837</v>
      </c>
    </row>
    <row r="216" spans="1:5">
      <c r="A216" s="2">
        <v>3</v>
      </c>
      <c r="B216" s="136" t="s">
        <v>598</v>
      </c>
      <c r="C216" s="41">
        <f>C129+C161</f>
        <v>1200</v>
      </c>
      <c r="D216" s="41">
        <f>D129+D161</f>
        <v>1174.1935483870966</v>
      </c>
      <c r="E216" s="71">
        <f t="shared" si="9"/>
        <v>97.849462365591393</v>
      </c>
    </row>
    <row r="217" spans="1:5">
      <c r="A217" s="2">
        <v>4</v>
      </c>
      <c r="B217" s="136" t="s">
        <v>119</v>
      </c>
      <c r="C217" s="41">
        <f>C46+C92+C107+C128+C187</f>
        <v>3000</v>
      </c>
      <c r="D217" s="41">
        <f>D46+D92+D107+D128+D187</f>
        <v>2826.7741935483873</v>
      </c>
      <c r="E217" s="71">
        <f t="shared" si="9"/>
        <v>94.225806451612911</v>
      </c>
    </row>
    <row r="218" spans="1:5">
      <c r="A218" s="2">
        <v>5</v>
      </c>
      <c r="B218" s="136" t="s">
        <v>112</v>
      </c>
      <c r="C218" s="41">
        <f>C191+C182+C173+C170+C169+C185+C171+C172+C188+C156+C180+C2+C3+C4+C5+C6+C7+C8+C9+C10+C11+C12+C13+C14+C15+C16+C17+C18+C19+C20+C21+C22+C23+C24+C25+C27+C28+C29+C30+C31+C32+C33+C34+C35+C36+C37+C38+C39+C40+C41+C42+C43+C44+C45+C47+C48+C49+C50+C51+C52+C55+C56+C57+C58+C59+C60+C62+C63+C64+C65+C66+C71+C74+C75+C78+C79+C81+C82+C83+C85+C86+C87+C88+C89+C90+C91+C93+C94+C96+C98+C102+C103+C104+C108+C110+C112+C120+C123+C124+C127+C135+C136+C138+C140+C141+C147+C149+C151+C153+C154+C155+C158+C162+C166</f>
        <v>68400</v>
      </c>
      <c r="D218" s="41">
        <f>D191+D182+D173+D170+D169+D185+D171+D172+D188+D156+D180+D2+D3+D4+D5+D6+D7+D8+D9+D10+D11+D12+D13+D14+D15+D16+D17+D18+D19+D20+D21+D22+D23+D24+D25+D27+D28+D29+D30+D31+D32+D33+D34+D35+D36+D37+D38+D39+D40+D41+D42+D43+D44+D45+D47+D48+D49+D50+D51+D52+D55+D56+D57+D58+D59+D60+D62+D63+D64+D65+D66+D71+D74+D75+D78+D79+D81+D82+D83+D85+D86+D87+D88+D89+D90+D91+D93+D94+D96+D98+D102+D103+D104+D108+D110+D112+D120+D123+D124+D127+D135+D136+D138+D140+D141+D147+D149+D151+D153+D154+D155+D158+D162+D166</f>
        <v>67368.418403256874</v>
      </c>
      <c r="E218" s="71">
        <f t="shared" si="9"/>
        <v>98.491839770843384</v>
      </c>
    </row>
    <row r="219" spans="1:5">
      <c r="A219" s="2">
        <v>6</v>
      </c>
      <c r="B219" s="136" t="s">
        <v>614</v>
      </c>
      <c r="C219" s="41">
        <f>C133+C174</f>
        <v>1200</v>
      </c>
      <c r="D219" s="41">
        <f>D133+D174</f>
        <v>1129.0322580645161</v>
      </c>
      <c r="E219" s="71">
        <f t="shared" si="9"/>
        <v>94.086021505376337</v>
      </c>
    </row>
    <row r="220" spans="1:5">
      <c r="A220" s="2">
        <v>7</v>
      </c>
      <c r="B220" s="136" t="s">
        <v>524</v>
      </c>
      <c r="C220" s="41">
        <f>C95+C97+C99+C122+C126+C150+C189</f>
        <v>4200</v>
      </c>
      <c r="D220" s="41">
        <f>D95+D97+D99+D122+D126+D150+D189</f>
        <v>4170.0119474313024</v>
      </c>
      <c r="E220" s="71">
        <f t="shared" si="9"/>
        <v>99.285998748364349</v>
      </c>
    </row>
    <row r="221" spans="1:5">
      <c r="A221" s="2">
        <v>8</v>
      </c>
      <c r="B221" s="136" t="s">
        <v>805</v>
      </c>
      <c r="C221" s="41">
        <f>C183+C184</f>
        <v>1200</v>
      </c>
      <c r="D221" s="41">
        <f>D183+D184</f>
        <v>1100</v>
      </c>
      <c r="E221" s="71">
        <f t="shared" si="9"/>
        <v>91.666666666666657</v>
      </c>
    </row>
    <row r="222" spans="1:5">
      <c r="A222" s="2">
        <v>9</v>
      </c>
      <c r="B222" s="136" t="s">
        <v>649</v>
      </c>
      <c r="C222" s="41">
        <f>C146+C148+C163+C165</f>
        <v>2400</v>
      </c>
      <c r="D222" s="41">
        <f>D146+D148+D163+D165</f>
        <v>2361.2903225806449</v>
      </c>
      <c r="E222" s="71">
        <f t="shared" si="9"/>
        <v>98.387096774193537</v>
      </c>
    </row>
    <row r="223" spans="1:5">
      <c r="A223" s="2">
        <v>10</v>
      </c>
      <c r="B223" s="136" t="s">
        <v>122</v>
      </c>
      <c r="C223" s="41">
        <f>C178+C175+C53+C54+C68+C69+C115+C116+C117+C143+C144+C145+C159+C168+C192+C193</f>
        <v>9600</v>
      </c>
      <c r="D223" s="41">
        <f>D178+D175+D53+D54+D68+D69+D115+D116+D117+D143+D144+D145+D159+D168+D192+D193</f>
        <v>9336.2903225806458</v>
      </c>
      <c r="E223" s="71">
        <f t="shared" si="9"/>
        <v>97.253024193548399</v>
      </c>
    </row>
    <row r="224" spans="1:5">
      <c r="A224" s="2">
        <v>11</v>
      </c>
      <c r="B224" s="136" t="s">
        <v>171</v>
      </c>
      <c r="C224" s="41">
        <f>C181+C73+C111+C137</f>
        <v>2400</v>
      </c>
      <c r="D224" s="41">
        <f>D181+D73+D111+D137</f>
        <v>2311.4695340501794</v>
      </c>
      <c r="E224" s="71">
        <f t="shared" si="9"/>
        <v>96.311230585424141</v>
      </c>
    </row>
    <row r="225" spans="1:5">
      <c r="A225" s="2">
        <v>12</v>
      </c>
      <c r="B225" s="136" t="s">
        <v>770</v>
      </c>
      <c r="C225" s="41">
        <f>C176+C177+C186</f>
        <v>1800</v>
      </c>
      <c r="D225" s="41">
        <f>D176+D177+D186</f>
        <v>1712.5</v>
      </c>
      <c r="E225" s="71">
        <f t="shared" si="9"/>
        <v>95.138888888888886</v>
      </c>
    </row>
    <row r="226" spans="1:5">
      <c r="A226" s="2">
        <v>13</v>
      </c>
      <c r="B226" s="136" t="s">
        <v>124</v>
      </c>
      <c r="C226" s="41">
        <f>C72+C84+C101+C118+C119+C139+C190+C167</f>
        <v>4800</v>
      </c>
      <c r="D226" s="41">
        <f>D72+D84+D101+D118+D119+D139+D190+D167</f>
        <v>4701.6129032258068</v>
      </c>
      <c r="E226" s="71">
        <f t="shared" si="9"/>
        <v>97.950268817204318</v>
      </c>
    </row>
    <row r="227" spans="1:5">
      <c r="A227" s="2">
        <v>14</v>
      </c>
      <c r="B227" s="136" t="s">
        <v>654</v>
      </c>
      <c r="C227" s="41">
        <f>C152+C164</f>
        <v>1200</v>
      </c>
      <c r="D227" s="41">
        <f>D152+D164</f>
        <v>1177.4193548387098</v>
      </c>
      <c r="E227" s="71">
        <f t="shared" si="9"/>
        <v>98.118279569892479</v>
      </c>
    </row>
    <row r="228" spans="1:5">
      <c r="A228" s="2">
        <v>15</v>
      </c>
      <c r="B228" s="136" t="s">
        <v>471</v>
      </c>
      <c r="C228" s="41">
        <f>C80+C100+C121+C130+C157+C179</f>
        <v>3600</v>
      </c>
      <c r="D228" s="41">
        <f>D80+D100+D121+D130+D157+D179</f>
        <v>3513.3640552995389</v>
      </c>
      <c r="E228" s="71">
        <f t="shared" si="9"/>
        <v>97.593445980542754</v>
      </c>
    </row>
    <row r="229" spans="1:5">
      <c r="A229" s="2">
        <v>16</v>
      </c>
      <c r="B229" s="136" t="s">
        <v>559</v>
      </c>
      <c r="C229" s="41">
        <f>C113+C114+C132+C134</f>
        <v>2400</v>
      </c>
      <c r="D229" s="41">
        <f>D113+D114+D132+D134</f>
        <v>2354.8387096774195</v>
      </c>
      <c r="E229" s="71">
        <f t="shared" si="9"/>
        <v>98.118279569892479</v>
      </c>
    </row>
    <row r="230" spans="1:5">
      <c r="A230" s="2">
        <v>17</v>
      </c>
      <c r="B230" s="136" t="s">
        <v>584</v>
      </c>
      <c r="C230" s="41">
        <f>C125+C142</f>
        <v>1200</v>
      </c>
      <c r="D230" s="41">
        <f>D125+D142</f>
        <v>1187.0967741935483</v>
      </c>
      <c r="E230" s="71">
        <f t="shared" si="9"/>
        <v>98.924731182795682</v>
      </c>
    </row>
    <row r="231" spans="1:5">
      <c r="A231" s="2">
        <v>18</v>
      </c>
      <c r="B231" s="136" t="s">
        <v>593</v>
      </c>
      <c r="C231" s="41">
        <f>C131</f>
        <v>600</v>
      </c>
      <c r="D231" s="41">
        <f>D131</f>
        <v>585.71428571428567</v>
      </c>
      <c r="E231" s="71">
        <f t="shared" si="9"/>
        <v>97.61904761904762</v>
      </c>
    </row>
    <row r="232" spans="1:5">
      <c r="A232" s="2">
        <v>19</v>
      </c>
      <c r="B232" s="136" t="s">
        <v>115</v>
      </c>
      <c r="C232" s="41">
        <f>C61+C76+C105+C106+C160</f>
        <v>3000</v>
      </c>
      <c r="D232" s="41">
        <f>D61+D76+D105+D106+D160</f>
        <v>2975.3694581280788</v>
      </c>
      <c r="E232" s="71">
        <f t="shared" si="9"/>
        <v>99.178981937602629</v>
      </c>
    </row>
    <row r="233" spans="1:5">
      <c r="A233" s="116"/>
      <c r="B233" s="116"/>
    </row>
    <row r="235" spans="1:5">
      <c r="A235" s="2">
        <v>1</v>
      </c>
      <c r="B235" s="136" t="s">
        <v>167</v>
      </c>
      <c r="C235" s="41">
        <f>C167+C183+C184+C189+C192+C193+C190+C181+C178+C174+C175+C179+C168+C159+C53+C54+C68+C69+C72+C73+C80+C84+C95+C97+C99+C100+C101+C111+C115+C116+C117+C118+C119+C121+C122+C126+C129+C130+C133+C137+C139+C143+C144+C145+C146+C148+C150+C152+C157+C161+C163+C164+C165</f>
        <v>31800</v>
      </c>
      <c r="D235" s="41">
        <f>D167+D183+D184+D189+D192+D193+D190+D181+D178+D174+D175+D179+D168+D159+D53+D54+D68+D69+D72+D73+D80+D84+D95+D97+D99+D100+D101+D111+D115+D116+D117+D118+D119+D121+D122+D126+D129+D130+D133+D137+D139+D143+D144+D145+D146+D148+D150+D152+D157+D161+D163+D164+D165</f>
        <v>30974.68424645843</v>
      </c>
      <c r="E235" s="71">
        <f>D235/C235*100</f>
        <v>97.404667441693178</v>
      </c>
    </row>
    <row r="236" spans="1:5">
      <c r="A236" s="2">
        <v>2</v>
      </c>
      <c r="B236" s="136" t="s">
        <v>170</v>
      </c>
      <c r="C236" s="41">
        <f>C61+C76+C105+C106+C113+C114+C131+C132+C134+C160</f>
        <v>6000</v>
      </c>
      <c r="D236" s="41">
        <f>D61+D76+D105+D106+D113+D114+D131+D132+D134+D160</f>
        <v>5915.9224535197845</v>
      </c>
      <c r="E236" s="71">
        <f>D236/C236*100</f>
        <v>98.598707558663079</v>
      </c>
    </row>
    <row r="237" spans="1:5">
      <c r="A237" s="2">
        <v>3</v>
      </c>
      <c r="B237" s="136" t="s">
        <v>777</v>
      </c>
      <c r="C237" s="41">
        <f>C176+C177+C186</f>
        <v>1800</v>
      </c>
      <c r="D237" s="41">
        <f>D176+D177+D186</f>
        <v>1712.5</v>
      </c>
      <c r="E237" s="71">
        <f>D237/C237*100</f>
        <v>95.138888888888886</v>
      </c>
    </row>
    <row r="238" spans="1:5">
      <c r="A238" s="2">
        <v>4</v>
      </c>
      <c r="B238" s="136" t="s">
        <v>620</v>
      </c>
      <c r="C238" s="41">
        <f>C191+C187+C170+C172+C180+C3+C4+C5+C7+C9+C13+C14+C16+C18+C19+C23+C24+C26+C28+C30+C32+C35+C37+C42+C43+C44+C45+C46+C48+C49+C52+C62+C64+C66+C67+C70+C79+C82+C83+C85+C87+C92+C93+C94+C102+C103+C107+C109+C110+C112+C120+C123+C124+C127+C128+C136+C140+C149+C153+C155+C158+C162</f>
        <v>37200</v>
      </c>
      <c r="D238" s="41">
        <f>D191+D187+D170+D172+D180+D3+D4+D5+D7+D9+D13+D14+D16+D18+D19+D23+D24+D26+D28+D30+D32+D35+D37+D42+D43+D44+D45+D46+D48+D49+D52+D62+D64+D66+D67+D70+D79+D82+D83+D85+D87+D92+D93+D94+D102+D103+D107+D109+D110+D112+D120+D123+D124+D127+D128+D136+D140+D149+D153+D155+D158+D162</f>
        <v>36703.048193342074</v>
      </c>
      <c r="E238" s="71">
        <f>D238/C238*100</f>
        <v>98.66410804661848</v>
      </c>
    </row>
    <row r="239" spans="1:5">
      <c r="A239" s="2">
        <v>5</v>
      </c>
      <c r="B239" s="89" t="s">
        <v>701</v>
      </c>
      <c r="C239" s="41">
        <f>C169+C173+C182+C185+C171+C188+C51+C156+C2+C6+C8+C10+C11+C12+C15+C17+C20+C21+C22+C25+C27+C29+C31+C33+C34+C36+C38+C39+C40+C41+C47+C50+C55+C56+C57+C58+C59+C60+C63+C65+C71+C74+C75+C77+C78+C81+C86+C88+C89+C90+C91+C96+C98+C104+C108+C125+C135+C138+C141+C142+C147+C151+C154+C166</f>
        <v>38400</v>
      </c>
      <c r="D239" s="41">
        <f>D169+D173+D182+D185+D171+D188+D51+D156+D2+D6+D8+D10+D11+D12+D15+D17+D20+D21+D22+D25+D27+D29+D31+D33+D34+D36+D38+D39+D40+D41+D47+D50+D55+D56+D57+D58+D59+D60+D63+D65+D71+D74+D75+D77+D78+D81+D86+D88+D89+D90+D91+D96+D98+D104+D108+D125+D135+D138+D141+D142+D147+D151+D154+D166</f>
        <v>37666.230424968606</v>
      </c>
      <c r="E239" s="71">
        <f>D239/C239*100</f>
        <v>98.089141731689082</v>
      </c>
    </row>
    <row r="241" spans="2:11">
      <c r="B241" t="s">
        <v>222</v>
      </c>
      <c r="C241" s="6"/>
    </row>
    <row r="242" spans="2:11">
      <c r="B242" s="353" t="s">
        <v>219</v>
      </c>
      <c r="C242" s="353"/>
      <c r="D242" s="353"/>
      <c r="E242" s="353"/>
      <c r="F242" s="353"/>
      <c r="G242" s="353"/>
      <c r="H242" s="353"/>
      <c r="I242" s="353"/>
      <c r="J242" s="353"/>
      <c r="K242" s="353"/>
    </row>
    <row r="243" spans="2:11">
      <c r="B243" s="354" t="s">
        <v>346</v>
      </c>
      <c r="C243" s="361"/>
      <c r="D243" s="361"/>
      <c r="E243" s="361"/>
      <c r="F243" s="361"/>
      <c r="G243" s="361"/>
      <c r="H243" s="361"/>
      <c r="I243" s="361"/>
      <c r="J243" s="361"/>
      <c r="K243" s="361"/>
    </row>
    <row r="244" spans="2:11">
      <c r="B244" s="354" t="s">
        <v>347</v>
      </c>
      <c r="C244" s="361"/>
      <c r="D244" s="361"/>
      <c r="E244" s="361"/>
      <c r="F244" s="361"/>
      <c r="G244" s="361"/>
      <c r="H244" s="361"/>
      <c r="I244" s="361"/>
      <c r="J244" s="361"/>
      <c r="K244" s="361"/>
    </row>
    <row r="245" spans="2:11">
      <c r="B245" s="361" t="s">
        <v>348</v>
      </c>
      <c r="C245" s="361"/>
      <c r="D245" s="361"/>
      <c r="E245" s="361"/>
      <c r="F245" s="361"/>
      <c r="G245" s="361"/>
      <c r="H245" s="361"/>
      <c r="I245" s="361"/>
      <c r="J245" s="361"/>
      <c r="K245" s="361"/>
    </row>
    <row r="249" spans="2:11">
      <c r="B249" s="359" t="s">
        <v>221</v>
      </c>
      <c r="C249" s="359"/>
      <c r="D249" s="359"/>
      <c r="E249" s="359"/>
      <c r="F249" s="359"/>
      <c r="G249" s="359"/>
      <c r="H249" s="359"/>
      <c r="I249" s="359"/>
      <c r="J249" s="359"/>
      <c r="K249" s="359"/>
    </row>
    <row r="250" spans="2:11">
      <c r="B250" s="357" t="s">
        <v>349</v>
      </c>
      <c r="C250" s="357"/>
      <c r="D250" s="357"/>
      <c r="E250" s="357"/>
      <c r="F250" s="357"/>
      <c r="G250" s="357"/>
      <c r="H250" s="357"/>
      <c r="I250" s="357"/>
      <c r="J250" s="357"/>
      <c r="K250" s="357"/>
    </row>
    <row r="251" spans="2:11">
      <c r="B251" s="357" t="s">
        <v>350</v>
      </c>
      <c r="C251" s="357"/>
      <c r="D251" s="357"/>
      <c r="E251" s="357"/>
      <c r="F251" s="357"/>
      <c r="G251" s="357"/>
      <c r="H251" s="357"/>
      <c r="I251" s="357"/>
      <c r="J251" s="357"/>
      <c r="K251" s="357"/>
    </row>
    <row r="252" spans="2:11">
      <c r="B252" s="357" t="s">
        <v>351</v>
      </c>
      <c r="C252" s="357"/>
      <c r="D252" s="357"/>
      <c r="E252" s="357"/>
      <c r="F252" s="357"/>
      <c r="G252" s="357"/>
      <c r="H252" s="357"/>
      <c r="I252" s="357"/>
      <c r="J252" s="357"/>
      <c r="K252" s="357"/>
    </row>
  </sheetData>
  <mergeCells count="8">
    <mergeCell ref="B251:K251"/>
    <mergeCell ref="B252:K252"/>
    <mergeCell ref="B242:K242"/>
    <mergeCell ref="B243:K243"/>
    <mergeCell ref="B244:K244"/>
    <mergeCell ref="B245:K245"/>
    <mergeCell ref="B249:K249"/>
    <mergeCell ref="B250:K250"/>
  </mergeCells>
  <conditionalFormatting sqref="E196:E211 E2:E193">
    <cfRule type="cellIs" dxfId="205" priority="40" operator="lessThan">
      <formula>80</formula>
    </cfRule>
    <cfRule type="cellIs" dxfId="204" priority="41" operator="between">
      <formula>89.99</formula>
      <formula>80</formula>
    </cfRule>
    <cfRule type="cellIs" dxfId="203" priority="42" operator="greaterThan">
      <formula>89.99</formula>
    </cfRule>
  </conditionalFormatting>
  <conditionalFormatting sqref="E235:E239">
    <cfRule type="cellIs" dxfId="202" priority="7" operator="lessThan">
      <formula>80</formula>
    </cfRule>
    <cfRule type="cellIs" dxfId="201" priority="8" operator="between">
      <formula>89.99</formula>
      <formula>80</formula>
    </cfRule>
    <cfRule type="cellIs" dxfId="200" priority="9" operator="greaterThan">
      <formula>89.99</formula>
    </cfRule>
  </conditionalFormatting>
  <conditionalFormatting sqref="E214:E232">
    <cfRule type="cellIs" dxfId="199" priority="1" operator="lessThan">
      <formula>80</formula>
    </cfRule>
    <cfRule type="cellIs" dxfId="198" priority="2" operator="between">
      <formula>89.99</formula>
      <formula>80</formula>
    </cfRule>
    <cfRule type="cellIs" dxfId="197" priority="3" operator="greaterThan">
      <formula>89.99</formula>
    </cfRule>
  </conditionalFormatting>
  <hyperlinks>
    <hyperlink ref="H1" location="СВОД!A1" display="СВОД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257"/>
  <sheetViews>
    <sheetView zoomScale="85" zoomScaleNormal="85" workbookViewId="0">
      <pane xSplit="1" ySplit="1" topLeftCell="B204" activePane="bottomRight" state="frozen"/>
      <selection activeCell="G201" sqref="G201"/>
      <selection pane="topRight" activeCell="G201" sqref="G201"/>
      <selection pane="bottomLeft" activeCell="G201" sqref="G201"/>
      <selection pane="bottomRight" activeCell="C196" sqref="C196:C239"/>
    </sheetView>
  </sheetViews>
  <sheetFormatPr defaultRowHeight="14.4"/>
  <cols>
    <col min="1" max="1" width="4.109375" bestFit="1" customWidth="1"/>
    <col min="2" max="2" width="29.109375" bestFit="1" customWidth="1"/>
    <col min="3" max="3" width="8.109375" bestFit="1" customWidth="1"/>
    <col min="4" max="4" width="10.88671875" customWidth="1"/>
    <col min="5" max="5" width="6.44140625" bestFit="1" customWidth="1"/>
    <col min="6" max="6" width="11.21875" bestFit="1" customWidth="1"/>
    <col min="8" max="8" width="23.109375" bestFit="1" customWidth="1"/>
    <col min="9" max="9" width="20.6640625" bestFit="1" customWidth="1"/>
  </cols>
  <sheetData>
    <row r="1" spans="1:9" ht="26.4">
      <c r="A1" s="1" t="s">
        <v>0</v>
      </c>
      <c r="B1" s="3" t="s">
        <v>1</v>
      </c>
      <c r="C1" s="63" t="s">
        <v>261</v>
      </c>
      <c r="D1" s="63" t="s">
        <v>101</v>
      </c>
      <c r="E1" s="3" t="s">
        <v>88</v>
      </c>
      <c r="F1" s="249" t="str">
        <f>СВОД!E1</f>
        <v>Супервайзер</v>
      </c>
      <c r="H1" s="10" t="s">
        <v>100</v>
      </c>
    </row>
    <row r="2" spans="1:9">
      <c r="A2" s="1">
        <v>1</v>
      </c>
      <c r="B2" s="1" t="s">
        <v>2</v>
      </c>
      <c r="C2" s="1">
        <v>31</v>
      </c>
      <c r="D2" s="1">
        <v>0</v>
      </c>
      <c r="E2" s="5">
        <f>100-D2*100/C2</f>
        <v>100</v>
      </c>
      <c r="F2" s="249" t="str">
        <f>СВОД!E2</f>
        <v>Ахрамеева</v>
      </c>
    </row>
    <row r="3" spans="1:9">
      <c r="A3" s="1">
        <v>2</v>
      </c>
      <c r="B3" s="1" t="s">
        <v>3</v>
      </c>
      <c r="C3" s="1">
        <v>31</v>
      </c>
      <c r="D3" s="1">
        <v>1</v>
      </c>
      <c r="E3" s="5">
        <f t="shared" ref="E3:E65" si="0">100-D3*100/C3</f>
        <v>96.774193548387103</v>
      </c>
      <c r="F3" s="249" t="str">
        <f>СВОД!E3</f>
        <v>Неуймина</v>
      </c>
    </row>
    <row r="4" spans="1:9">
      <c r="A4" s="1">
        <v>3</v>
      </c>
      <c r="B4" s="1" t="s">
        <v>4</v>
      </c>
      <c r="C4" s="1">
        <v>31</v>
      </c>
      <c r="D4" s="1">
        <v>0</v>
      </c>
      <c r="E4" s="5">
        <f t="shared" si="0"/>
        <v>100</v>
      </c>
      <c r="F4" s="249" t="str">
        <f>СВОД!E4</f>
        <v>Неуймина</v>
      </c>
    </row>
    <row r="5" spans="1:9">
      <c r="A5" s="1">
        <v>4</v>
      </c>
      <c r="B5" s="1" t="s">
        <v>5</v>
      </c>
      <c r="C5" s="1">
        <v>31</v>
      </c>
      <c r="D5" s="1">
        <v>0</v>
      </c>
      <c r="E5" s="5">
        <f t="shared" si="0"/>
        <v>100</v>
      </c>
      <c r="F5" s="249" t="str">
        <f>СВОД!E5</f>
        <v>Неуймина</v>
      </c>
      <c r="H5" s="4">
        <v>100</v>
      </c>
      <c r="I5" s="48"/>
    </row>
    <row r="6" spans="1:9">
      <c r="A6" s="1">
        <v>5</v>
      </c>
      <c r="B6" s="1" t="s">
        <v>6</v>
      </c>
      <c r="C6" s="1">
        <v>31</v>
      </c>
      <c r="D6" s="1">
        <v>0</v>
      </c>
      <c r="E6" s="5">
        <f t="shared" si="0"/>
        <v>100</v>
      </c>
      <c r="F6" s="249" t="str">
        <f>СВОД!E6</f>
        <v>Дарьин</v>
      </c>
      <c r="H6" s="4" t="s">
        <v>201</v>
      </c>
      <c r="I6" s="49"/>
    </row>
    <row r="7" spans="1:9">
      <c r="A7" s="1">
        <v>6</v>
      </c>
      <c r="B7" s="1" t="s">
        <v>7</v>
      </c>
      <c r="C7" s="1">
        <v>31</v>
      </c>
      <c r="D7" s="1">
        <v>0</v>
      </c>
      <c r="E7" s="5">
        <f t="shared" si="0"/>
        <v>100</v>
      </c>
      <c r="F7" s="249" t="str">
        <f>СВОД!E7</f>
        <v>Неуймина</v>
      </c>
      <c r="H7" s="4" t="s">
        <v>183</v>
      </c>
      <c r="I7" s="50"/>
    </row>
    <row r="8" spans="1:9">
      <c r="A8" s="1">
        <v>7</v>
      </c>
      <c r="B8" s="1" t="s">
        <v>8</v>
      </c>
      <c r="C8" s="1">
        <v>31</v>
      </c>
      <c r="D8" s="1">
        <v>0</v>
      </c>
      <c r="E8" s="5">
        <f t="shared" si="0"/>
        <v>100</v>
      </c>
      <c r="F8" s="249" t="str">
        <f>СВОД!E8</f>
        <v>Дарьин</v>
      </c>
      <c r="H8" t="s">
        <v>187</v>
      </c>
    </row>
    <row r="9" spans="1:9">
      <c r="A9" s="1">
        <v>8</v>
      </c>
      <c r="B9" s="1" t="s">
        <v>9</v>
      </c>
      <c r="C9" s="1">
        <v>31</v>
      </c>
      <c r="D9" s="1">
        <v>0</v>
      </c>
      <c r="E9" s="5">
        <f t="shared" si="0"/>
        <v>100</v>
      </c>
      <c r="F9" s="249" t="str">
        <f>СВОД!E9</f>
        <v>Неуймина</v>
      </c>
    </row>
    <row r="10" spans="1:9">
      <c r="A10" s="1">
        <v>9</v>
      </c>
      <c r="B10" s="1" t="s">
        <v>10</v>
      </c>
      <c r="C10" s="1">
        <v>31</v>
      </c>
      <c r="D10" s="1">
        <v>0</v>
      </c>
      <c r="E10" s="5">
        <f t="shared" si="0"/>
        <v>100</v>
      </c>
      <c r="F10" s="249" t="str">
        <f>СВОД!E10</f>
        <v>Ахрамеева</v>
      </c>
      <c r="H10" t="s">
        <v>288</v>
      </c>
      <c r="I10" s="125">
        <v>42152</v>
      </c>
    </row>
    <row r="11" spans="1:9">
      <c r="A11" s="1">
        <v>10</v>
      </c>
      <c r="B11" s="1" t="s">
        <v>11</v>
      </c>
      <c r="C11" s="1">
        <v>31</v>
      </c>
      <c r="D11" s="1">
        <v>0</v>
      </c>
      <c r="E11" s="5">
        <f t="shared" si="0"/>
        <v>100</v>
      </c>
      <c r="F11" s="249" t="str">
        <f>СВОД!E11</f>
        <v>Калинина</v>
      </c>
      <c r="H11" t="s">
        <v>289</v>
      </c>
      <c r="I11" t="s">
        <v>476</v>
      </c>
    </row>
    <row r="12" spans="1:9">
      <c r="A12" s="1">
        <v>11</v>
      </c>
      <c r="B12" s="1" t="s">
        <v>12</v>
      </c>
      <c r="C12" s="1">
        <v>31</v>
      </c>
      <c r="D12" s="1">
        <v>1</v>
      </c>
      <c r="E12" s="5">
        <f t="shared" si="0"/>
        <v>96.774193548387103</v>
      </c>
      <c r="F12" s="249" t="str">
        <f>СВОД!E12</f>
        <v>Дарьин</v>
      </c>
    </row>
    <row r="13" spans="1:9">
      <c r="A13" s="1">
        <v>12</v>
      </c>
      <c r="B13" s="1" t="s">
        <v>13</v>
      </c>
      <c r="C13" s="1">
        <v>31</v>
      </c>
      <c r="D13" s="1">
        <v>1</v>
      </c>
      <c r="E13" s="5">
        <f t="shared" si="0"/>
        <v>96.774193548387103</v>
      </c>
      <c r="F13" s="249" t="str">
        <f>СВОД!E13</f>
        <v>Неуймина</v>
      </c>
    </row>
    <row r="14" spans="1:9">
      <c r="A14" s="1">
        <v>13</v>
      </c>
      <c r="B14" s="1" t="s">
        <v>14</v>
      </c>
      <c r="C14" s="1">
        <v>29</v>
      </c>
      <c r="D14" s="1">
        <v>0</v>
      </c>
      <c r="E14" s="5">
        <f t="shared" si="0"/>
        <v>100</v>
      </c>
      <c r="F14" s="249" t="str">
        <f>СВОД!E14</f>
        <v>Клементьева</v>
      </c>
      <c r="H14" s="137"/>
    </row>
    <row r="15" spans="1:9">
      <c r="A15" s="1">
        <v>14</v>
      </c>
      <c r="B15" s="1" t="s">
        <v>15</v>
      </c>
      <c r="C15" s="1">
        <v>31</v>
      </c>
      <c r="D15" s="1">
        <v>0</v>
      </c>
      <c r="E15" s="5">
        <f t="shared" si="0"/>
        <v>100</v>
      </c>
      <c r="F15" s="249" t="str">
        <f>СВОД!E15</f>
        <v>Хасанов</v>
      </c>
    </row>
    <row r="16" spans="1:9">
      <c r="A16" s="1">
        <v>15</v>
      </c>
      <c r="B16" s="1" t="s">
        <v>16</v>
      </c>
      <c r="C16" s="1">
        <v>31</v>
      </c>
      <c r="D16" s="1">
        <v>0</v>
      </c>
      <c r="E16" s="5">
        <f t="shared" si="0"/>
        <v>100</v>
      </c>
      <c r="F16" s="249" t="str">
        <f>СВОД!E16</f>
        <v>Клементьева</v>
      </c>
    </row>
    <row r="17" spans="1:8">
      <c r="A17" s="1">
        <v>16</v>
      </c>
      <c r="B17" s="1" t="s">
        <v>17</v>
      </c>
      <c r="C17" s="1">
        <v>31</v>
      </c>
      <c r="D17" s="1">
        <v>1</v>
      </c>
      <c r="E17" s="5">
        <f t="shared" si="0"/>
        <v>96.774193548387103</v>
      </c>
      <c r="F17" s="249" t="str">
        <f>СВОД!E17</f>
        <v>Хасанов</v>
      </c>
      <c r="H17" s="150"/>
    </row>
    <row r="18" spans="1:8">
      <c r="A18" s="1">
        <v>17</v>
      </c>
      <c r="B18" s="1" t="s">
        <v>18</v>
      </c>
      <c r="C18" s="1">
        <v>31</v>
      </c>
      <c r="D18" s="1">
        <v>0</v>
      </c>
      <c r="E18" s="5">
        <f t="shared" si="0"/>
        <v>100</v>
      </c>
      <c r="F18" s="249" t="str">
        <f>СВОД!E18</f>
        <v>Неуймина</v>
      </c>
      <c r="H18" s="150"/>
    </row>
    <row r="19" spans="1:8">
      <c r="A19" s="1">
        <v>18</v>
      </c>
      <c r="B19" s="1" t="s">
        <v>19</v>
      </c>
      <c r="C19" s="1">
        <v>31</v>
      </c>
      <c r="D19" s="1">
        <v>0</v>
      </c>
      <c r="E19" s="5">
        <f t="shared" si="0"/>
        <v>100</v>
      </c>
      <c r="F19" s="249" t="str">
        <f>СВОД!E19</f>
        <v>Клементьева</v>
      </c>
      <c r="H19" s="150"/>
    </row>
    <row r="20" spans="1:8">
      <c r="A20" s="1">
        <v>19</v>
      </c>
      <c r="B20" s="1" t="s">
        <v>20</v>
      </c>
      <c r="C20" s="1">
        <v>31</v>
      </c>
      <c r="D20" s="1">
        <v>0</v>
      </c>
      <c r="E20" s="5">
        <f t="shared" si="0"/>
        <v>100</v>
      </c>
      <c r="F20" s="249" t="str">
        <f>СВОД!E20</f>
        <v>Дарьин</v>
      </c>
      <c r="H20" s="150"/>
    </row>
    <row r="21" spans="1:8">
      <c r="A21" s="1">
        <v>20</v>
      </c>
      <c r="B21" s="1" t="s">
        <v>21</v>
      </c>
      <c r="C21" s="1">
        <v>29</v>
      </c>
      <c r="D21" s="1">
        <v>0</v>
      </c>
      <c r="E21" s="5">
        <f t="shared" si="0"/>
        <v>100</v>
      </c>
      <c r="F21" s="249" t="str">
        <f>СВОД!E21</f>
        <v>Калинина</v>
      </c>
      <c r="H21" s="150"/>
    </row>
    <row r="22" spans="1:8">
      <c r="A22" s="1">
        <v>21</v>
      </c>
      <c r="B22" s="1" t="s">
        <v>22</v>
      </c>
      <c r="C22" s="1">
        <v>31</v>
      </c>
      <c r="D22" s="1">
        <v>0</v>
      </c>
      <c r="E22" s="5">
        <f t="shared" si="0"/>
        <v>100</v>
      </c>
      <c r="F22" s="249" t="str">
        <f>СВОД!E22</f>
        <v>Жарникова</v>
      </c>
      <c r="H22" s="150"/>
    </row>
    <row r="23" spans="1:8">
      <c r="A23" s="1">
        <v>22</v>
      </c>
      <c r="B23" s="1" t="s">
        <v>23</v>
      </c>
      <c r="C23" s="1">
        <v>31</v>
      </c>
      <c r="D23" s="1">
        <v>0</v>
      </c>
      <c r="E23" s="5">
        <f t="shared" si="0"/>
        <v>100</v>
      </c>
      <c r="F23" s="249" t="str">
        <f>СВОД!E23</f>
        <v>Мазырин</v>
      </c>
      <c r="H23" s="150"/>
    </row>
    <row r="24" spans="1:8">
      <c r="A24" s="1">
        <v>23</v>
      </c>
      <c r="B24" s="1" t="s">
        <v>24</v>
      </c>
      <c r="C24" s="1">
        <v>19</v>
      </c>
      <c r="D24" s="1">
        <v>0</v>
      </c>
      <c r="E24" s="5">
        <f t="shared" si="0"/>
        <v>100</v>
      </c>
      <c r="F24" s="249" t="str">
        <f>СВОД!E24</f>
        <v>Мансурова</v>
      </c>
      <c r="H24" s="150"/>
    </row>
    <row r="25" spans="1:8">
      <c r="A25" s="1">
        <v>24</v>
      </c>
      <c r="B25" s="1" t="s">
        <v>25</v>
      </c>
      <c r="C25" s="1">
        <v>31</v>
      </c>
      <c r="D25" s="1">
        <v>0</v>
      </c>
      <c r="E25" s="5">
        <f t="shared" si="0"/>
        <v>100</v>
      </c>
      <c r="F25" s="249" t="str">
        <f>СВОД!E25</f>
        <v>Ахрамеева</v>
      </c>
      <c r="H25" s="150"/>
    </row>
    <row r="26" spans="1:8">
      <c r="A26" s="1">
        <v>25</v>
      </c>
      <c r="B26" s="1" t="s">
        <v>26</v>
      </c>
      <c r="C26" s="1">
        <v>31</v>
      </c>
      <c r="D26" s="1">
        <v>0</v>
      </c>
      <c r="E26" s="5">
        <f t="shared" si="0"/>
        <v>100</v>
      </c>
      <c r="F26" s="249" t="str">
        <f>СВОД!E26</f>
        <v>Мансурова</v>
      </c>
      <c r="H26" s="150"/>
    </row>
    <row r="27" spans="1:8">
      <c r="A27" s="1">
        <v>26</v>
      </c>
      <c r="B27" s="1" t="s">
        <v>27</v>
      </c>
      <c r="C27" s="1">
        <v>29</v>
      </c>
      <c r="D27" s="1">
        <v>0</v>
      </c>
      <c r="E27" s="5">
        <f t="shared" si="0"/>
        <v>100</v>
      </c>
      <c r="F27" s="249" t="str">
        <f>СВОД!E27</f>
        <v>Жарникова</v>
      </c>
      <c r="H27" s="116"/>
    </row>
    <row r="28" spans="1:8">
      <c r="A28" s="1">
        <v>27</v>
      </c>
      <c r="B28" s="1" t="s">
        <v>28</v>
      </c>
      <c r="C28" s="1">
        <v>31</v>
      </c>
      <c r="D28" s="1">
        <v>0</v>
      </c>
      <c r="E28" s="5">
        <f t="shared" si="0"/>
        <v>100</v>
      </c>
      <c r="F28" s="249" t="str">
        <f>СВОД!E28</f>
        <v>Клементьева</v>
      </c>
      <c r="H28" s="116"/>
    </row>
    <row r="29" spans="1:8">
      <c r="A29" s="1">
        <v>28</v>
      </c>
      <c r="B29" s="1" t="s">
        <v>29</v>
      </c>
      <c r="C29" s="1">
        <v>31</v>
      </c>
      <c r="D29" s="1">
        <v>0</v>
      </c>
      <c r="E29" s="5">
        <f t="shared" si="0"/>
        <v>100</v>
      </c>
      <c r="F29" s="249" t="str">
        <f>СВОД!E29</f>
        <v>Калинина</v>
      </c>
      <c r="H29" s="116"/>
    </row>
    <row r="30" spans="1:8">
      <c r="A30" s="1">
        <v>29</v>
      </c>
      <c r="B30" s="1" t="s">
        <v>30</v>
      </c>
      <c r="C30" s="1">
        <v>31</v>
      </c>
      <c r="D30" s="1">
        <v>0</v>
      </c>
      <c r="E30" s="5">
        <f t="shared" si="0"/>
        <v>100</v>
      </c>
      <c r="F30" s="249" t="str">
        <f>СВОД!E30</f>
        <v>Неуймина</v>
      </c>
      <c r="H30" s="116"/>
    </row>
    <row r="31" spans="1:8">
      <c r="A31" s="1">
        <v>30</v>
      </c>
      <c r="B31" s="2" t="s">
        <v>31</v>
      </c>
      <c r="C31" s="1">
        <v>29</v>
      </c>
      <c r="D31" s="1">
        <v>0</v>
      </c>
      <c r="E31" s="5">
        <f t="shared" si="0"/>
        <v>100</v>
      </c>
      <c r="F31" s="249" t="str">
        <f>СВОД!E31</f>
        <v>Калинина</v>
      </c>
      <c r="H31" s="116"/>
    </row>
    <row r="32" spans="1:8">
      <c r="A32" s="1">
        <v>31</v>
      </c>
      <c r="B32" s="2" t="s">
        <v>32</v>
      </c>
      <c r="C32" s="1">
        <v>31</v>
      </c>
      <c r="D32" s="1">
        <v>0</v>
      </c>
      <c r="E32" s="5">
        <f t="shared" si="0"/>
        <v>100</v>
      </c>
      <c r="F32" s="249" t="str">
        <f>СВОД!E32</f>
        <v>Мазырин</v>
      </c>
      <c r="H32" s="116"/>
    </row>
    <row r="33" spans="1:6">
      <c r="A33" s="1">
        <v>32</v>
      </c>
      <c r="B33" s="2" t="s">
        <v>33</v>
      </c>
      <c r="C33" s="1">
        <v>31</v>
      </c>
      <c r="D33" s="1">
        <v>0</v>
      </c>
      <c r="E33" s="5">
        <f t="shared" si="0"/>
        <v>100</v>
      </c>
      <c r="F33" s="249" t="str">
        <f>СВОД!E33</f>
        <v>Ахрамеева</v>
      </c>
    </row>
    <row r="34" spans="1:6">
      <c r="A34" s="1">
        <v>33</v>
      </c>
      <c r="B34" s="2" t="s">
        <v>34</v>
      </c>
      <c r="C34" s="1">
        <v>31</v>
      </c>
      <c r="D34" s="1">
        <v>0</v>
      </c>
      <c r="E34" s="5">
        <f t="shared" si="0"/>
        <v>100</v>
      </c>
      <c r="F34" s="249" t="str">
        <f>СВОД!E34</f>
        <v>Ахрамеева</v>
      </c>
    </row>
    <row r="35" spans="1:6">
      <c r="A35" s="1">
        <v>34</v>
      </c>
      <c r="B35" s="2" t="s">
        <v>35</v>
      </c>
      <c r="C35" s="1">
        <v>31</v>
      </c>
      <c r="D35" s="1">
        <v>0</v>
      </c>
      <c r="E35" s="5">
        <f t="shared" si="0"/>
        <v>100</v>
      </c>
      <c r="F35" s="249" t="str">
        <f>СВОД!E35</f>
        <v>Мансурова</v>
      </c>
    </row>
    <row r="36" spans="1:6">
      <c r="A36" s="1">
        <v>35</v>
      </c>
      <c r="B36" s="2" t="s">
        <v>36</v>
      </c>
      <c r="C36" s="1">
        <v>31</v>
      </c>
      <c r="D36" s="1">
        <v>0</v>
      </c>
      <c r="E36" s="5">
        <f t="shared" si="0"/>
        <v>100</v>
      </c>
      <c r="F36" s="249" t="str">
        <f>СВОД!E36</f>
        <v>Ахрамеева</v>
      </c>
    </row>
    <row r="37" spans="1:6">
      <c r="A37" s="1">
        <v>36</v>
      </c>
      <c r="B37" s="2" t="s">
        <v>37</v>
      </c>
      <c r="C37" s="1">
        <v>31</v>
      </c>
      <c r="D37" s="1">
        <v>0</v>
      </c>
      <c r="E37" s="5">
        <f t="shared" si="0"/>
        <v>100</v>
      </c>
      <c r="F37" s="249" t="str">
        <f>СВОД!E37</f>
        <v>Мазырин</v>
      </c>
    </row>
    <row r="38" spans="1:6">
      <c r="A38" s="1">
        <v>37</v>
      </c>
      <c r="B38" s="2" t="s">
        <v>38</v>
      </c>
      <c r="C38" s="1">
        <v>29</v>
      </c>
      <c r="D38" s="1">
        <v>0</v>
      </c>
      <c r="E38" s="5">
        <f t="shared" si="0"/>
        <v>100</v>
      </c>
      <c r="F38" s="249" t="str">
        <f>СВОД!E38</f>
        <v>Жарникова</v>
      </c>
    </row>
    <row r="39" spans="1:6">
      <c r="A39" s="1">
        <v>38</v>
      </c>
      <c r="B39" s="2" t="s">
        <v>39</v>
      </c>
      <c r="C39" s="1">
        <v>31</v>
      </c>
      <c r="D39" s="1">
        <v>0</v>
      </c>
      <c r="E39" s="5">
        <f t="shared" si="0"/>
        <v>100</v>
      </c>
      <c r="F39" s="249" t="str">
        <f>СВОД!E39</f>
        <v>Хасанов</v>
      </c>
    </row>
    <row r="40" spans="1:6">
      <c r="A40" s="1">
        <v>39</v>
      </c>
      <c r="B40" s="2" t="s">
        <v>40</v>
      </c>
      <c r="C40" s="1">
        <v>31</v>
      </c>
      <c r="D40" s="1">
        <v>0</v>
      </c>
      <c r="E40" s="5">
        <f t="shared" si="0"/>
        <v>100</v>
      </c>
      <c r="F40" s="249" t="str">
        <f>СВОД!E40</f>
        <v>Ахрамеева</v>
      </c>
    </row>
    <row r="41" spans="1:6">
      <c r="A41" s="1">
        <v>40</v>
      </c>
      <c r="B41" s="2" t="s">
        <v>41</v>
      </c>
      <c r="C41" s="1">
        <v>31</v>
      </c>
      <c r="D41" s="1">
        <v>0</v>
      </c>
      <c r="E41" s="5">
        <f t="shared" si="0"/>
        <v>100</v>
      </c>
      <c r="F41" s="249" t="str">
        <f>СВОД!E41</f>
        <v>Ахрамеева</v>
      </c>
    </row>
    <row r="42" spans="1:6">
      <c r="A42" s="1">
        <v>41</v>
      </c>
      <c r="B42" s="2" t="s">
        <v>42</v>
      </c>
      <c r="C42" s="1">
        <v>29</v>
      </c>
      <c r="D42" s="1">
        <v>0</v>
      </c>
      <c r="E42" s="5">
        <f t="shared" si="0"/>
        <v>100</v>
      </c>
      <c r="F42" s="249" t="str">
        <f>СВОД!E42</f>
        <v>Неуймина</v>
      </c>
    </row>
    <row r="43" spans="1:6">
      <c r="A43" s="1">
        <v>42</v>
      </c>
      <c r="B43" s="2" t="s">
        <v>43</v>
      </c>
      <c r="C43" s="1">
        <v>31</v>
      </c>
      <c r="D43" s="1">
        <v>0</v>
      </c>
      <c r="E43" s="5">
        <f t="shared" si="0"/>
        <v>100</v>
      </c>
      <c r="F43" s="249" t="str">
        <f>СВОД!E43</f>
        <v>Клементьева</v>
      </c>
    </row>
    <row r="44" spans="1:6">
      <c r="A44" s="1">
        <v>43</v>
      </c>
      <c r="B44" s="2" t="s">
        <v>44</v>
      </c>
      <c r="C44" s="1">
        <v>31</v>
      </c>
      <c r="D44" s="1">
        <v>0</v>
      </c>
      <c r="E44" s="5">
        <f t="shared" si="0"/>
        <v>100</v>
      </c>
      <c r="F44" s="249" t="str">
        <f>СВОД!E44</f>
        <v>Неуймина</v>
      </c>
    </row>
    <row r="45" spans="1:6">
      <c r="A45" s="1">
        <v>44</v>
      </c>
      <c r="B45" s="2" t="s">
        <v>45</v>
      </c>
      <c r="C45" s="1">
        <v>31</v>
      </c>
      <c r="D45" s="1">
        <v>0</v>
      </c>
      <c r="E45" s="5">
        <f t="shared" si="0"/>
        <v>100</v>
      </c>
      <c r="F45" s="249" t="str">
        <f>СВОД!E45</f>
        <v>Клементьева</v>
      </c>
    </row>
    <row r="46" spans="1:6">
      <c r="A46" s="1">
        <v>45</v>
      </c>
      <c r="B46" s="2" t="s">
        <v>46</v>
      </c>
      <c r="C46" s="1">
        <v>30</v>
      </c>
      <c r="D46" s="1">
        <v>0</v>
      </c>
      <c r="E46" s="5">
        <f t="shared" si="0"/>
        <v>100</v>
      </c>
      <c r="F46" s="249" t="str">
        <f>СВОД!E46</f>
        <v>Мансурова</v>
      </c>
    </row>
    <row r="47" spans="1:6">
      <c r="A47" s="1">
        <v>46</v>
      </c>
      <c r="B47" s="2" t="s">
        <v>47</v>
      </c>
      <c r="C47" s="1">
        <v>31</v>
      </c>
      <c r="D47" s="1">
        <v>0</v>
      </c>
      <c r="E47" s="5">
        <f t="shared" si="0"/>
        <v>100</v>
      </c>
      <c r="F47" s="249" t="str">
        <f>СВОД!E47</f>
        <v>Хасанов</v>
      </c>
    </row>
    <row r="48" spans="1:6">
      <c r="A48" s="1">
        <v>47</v>
      </c>
      <c r="B48" s="2" t="s">
        <v>48</v>
      </c>
      <c r="C48" s="1">
        <v>31</v>
      </c>
      <c r="D48" s="1">
        <v>0</v>
      </c>
      <c r="E48" s="5">
        <f t="shared" si="0"/>
        <v>100</v>
      </c>
      <c r="F48" s="249" t="str">
        <f>СВОД!E48</f>
        <v>Неуймина</v>
      </c>
    </row>
    <row r="49" spans="1:6">
      <c r="A49" s="1">
        <v>48</v>
      </c>
      <c r="B49" s="2" t="s">
        <v>49</v>
      </c>
      <c r="C49" s="1">
        <v>31</v>
      </c>
      <c r="D49" s="1">
        <v>0</v>
      </c>
      <c r="E49" s="5">
        <f t="shared" si="0"/>
        <v>100</v>
      </c>
      <c r="F49" s="249" t="str">
        <f>СВОД!E49</f>
        <v>Мазырин</v>
      </c>
    </row>
    <row r="50" spans="1:6">
      <c r="A50" s="1">
        <v>49</v>
      </c>
      <c r="B50" s="2" t="s">
        <v>50</v>
      </c>
      <c r="C50" s="1">
        <v>31</v>
      </c>
      <c r="D50" s="1">
        <v>0</v>
      </c>
      <c r="E50" s="5">
        <f t="shared" si="0"/>
        <v>100</v>
      </c>
      <c r="F50" s="249" t="str">
        <f>СВОД!E50</f>
        <v>Жарникова</v>
      </c>
    </row>
    <row r="51" spans="1:6">
      <c r="A51" s="1">
        <v>50</v>
      </c>
      <c r="B51" s="2" t="s">
        <v>51</v>
      </c>
      <c r="C51" s="1">
        <v>31</v>
      </c>
      <c r="D51" s="1">
        <v>0</v>
      </c>
      <c r="E51" s="5">
        <f t="shared" si="0"/>
        <v>100</v>
      </c>
      <c r="F51" s="249" t="str">
        <f>СВОД!E51</f>
        <v>Ахрамеева</v>
      </c>
    </row>
    <row r="52" spans="1:6">
      <c r="A52" s="1">
        <v>51</v>
      </c>
      <c r="B52" s="2" t="s">
        <v>52</v>
      </c>
      <c r="C52" s="1">
        <v>31</v>
      </c>
      <c r="D52" s="1">
        <v>0</v>
      </c>
      <c r="E52" s="5">
        <f t="shared" si="0"/>
        <v>100</v>
      </c>
      <c r="F52" s="249" t="str">
        <f>СВОД!E52</f>
        <v>Мансурова</v>
      </c>
    </row>
    <row r="53" spans="1:6">
      <c r="A53" s="1">
        <v>52</v>
      </c>
      <c r="B53" s="2" t="s">
        <v>53</v>
      </c>
      <c r="C53" s="1">
        <v>31</v>
      </c>
      <c r="D53" s="1">
        <v>0</v>
      </c>
      <c r="E53" s="5">
        <f t="shared" si="0"/>
        <v>100</v>
      </c>
      <c r="F53" s="249" t="str">
        <f>СВОД!E53</f>
        <v>Петухов</v>
      </c>
    </row>
    <row r="54" spans="1:6">
      <c r="A54" s="1">
        <v>53</v>
      </c>
      <c r="B54" s="2" t="s">
        <v>54</v>
      </c>
      <c r="C54" s="1">
        <v>29</v>
      </c>
      <c r="D54" s="1">
        <v>0</v>
      </c>
      <c r="E54" s="5">
        <f t="shared" si="0"/>
        <v>100</v>
      </c>
      <c r="F54" s="249" t="str">
        <f>СВОД!E54</f>
        <v>Петухов</v>
      </c>
    </row>
    <row r="55" spans="1:6">
      <c r="A55" s="1">
        <v>54</v>
      </c>
      <c r="B55" s="2" t="s">
        <v>55</v>
      </c>
      <c r="C55" s="1">
        <v>31</v>
      </c>
      <c r="D55" s="1">
        <v>0</v>
      </c>
      <c r="E55" s="5">
        <f t="shared" si="0"/>
        <v>100</v>
      </c>
      <c r="F55" s="249" t="str">
        <f>СВОД!E55</f>
        <v>Жарникова</v>
      </c>
    </row>
    <row r="56" spans="1:6">
      <c r="A56" s="1">
        <v>55</v>
      </c>
      <c r="B56" s="2" t="s">
        <v>56</v>
      </c>
      <c r="C56" s="1">
        <v>31</v>
      </c>
      <c r="D56" s="1">
        <v>0</v>
      </c>
      <c r="E56" s="5">
        <f t="shared" si="0"/>
        <v>100</v>
      </c>
      <c r="F56" s="249" t="str">
        <f>СВОД!E56</f>
        <v>Жарникова</v>
      </c>
    </row>
    <row r="57" spans="1:6">
      <c r="A57" s="1">
        <v>56</v>
      </c>
      <c r="B57" s="2" t="s">
        <v>57</v>
      </c>
      <c r="C57" s="1">
        <v>31</v>
      </c>
      <c r="D57" s="1">
        <v>0</v>
      </c>
      <c r="E57" s="5">
        <f t="shared" si="0"/>
        <v>100</v>
      </c>
      <c r="F57" s="249" t="str">
        <f>СВОД!E57</f>
        <v>Жарникова</v>
      </c>
    </row>
    <row r="58" spans="1:6">
      <c r="A58" s="1">
        <v>58</v>
      </c>
      <c r="B58" s="2" t="s">
        <v>59</v>
      </c>
      <c r="C58" s="1">
        <v>31</v>
      </c>
      <c r="D58" s="1">
        <v>0</v>
      </c>
      <c r="E58" s="5">
        <f t="shared" si="0"/>
        <v>100</v>
      </c>
      <c r="F58" s="249" t="str">
        <f>СВОД!E58</f>
        <v>Ахрамеева</v>
      </c>
    </row>
    <row r="59" spans="1:6">
      <c r="A59" s="1">
        <v>59</v>
      </c>
      <c r="B59" s="2" t="s">
        <v>60</v>
      </c>
      <c r="C59" s="1">
        <v>31</v>
      </c>
      <c r="D59" s="1">
        <v>0</v>
      </c>
      <c r="E59" s="5">
        <f t="shared" si="0"/>
        <v>100</v>
      </c>
      <c r="F59" s="249" t="str">
        <f>СВОД!E59</f>
        <v>Ахрамеева</v>
      </c>
    </row>
    <row r="60" spans="1:6">
      <c r="A60" s="1">
        <v>60</v>
      </c>
      <c r="B60" s="2" t="s">
        <v>61</v>
      </c>
      <c r="C60" s="1">
        <v>31</v>
      </c>
      <c r="D60" s="1">
        <v>0</v>
      </c>
      <c r="E60" s="5">
        <f t="shared" si="0"/>
        <v>100</v>
      </c>
      <c r="F60" s="249" t="str">
        <f>СВОД!E60</f>
        <v>Ахрамеева</v>
      </c>
    </row>
    <row r="61" spans="1:6">
      <c r="A61" s="1">
        <v>61</v>
      </c>
      <c r="B61" s="2" t="s">
        <v>62</v>
      </c>
      <c r="C61" s="1">
        <v>28</v>
      </c>
      <c r="D61" s="1">
        <v>0</v>
      </c>
      <c r="E61" s="5">
        <f t="shared" si="0"/>
        <v>100</v>
      </c>
      <c r="F61" s="249" t="str">
        <f>СВОД!E61</f>
        <v>Трусов</v>
      </c>
    </row>
    <row r="62" spans="1:6">
      <c r="A62" s="1">
        <v>62</v>
      </c>
      <c r="B62" s="2" t="s">
        <v>63</v>
      </c>
      <c r="C62" s="1">
        <v>31</v>
      </c>
      <c r="D62" s="1">
        <v>0</v>
      </c>
      <c r="E62" s="5">
        <f t="shared" si="0"/>
        <v>100</v>
      </c>
      <c r="F62" s="249" t="str">
        <f>СВОД!E62</f>
        <v>Неуймина</v>
      </c>
    </row>
    <row r="63" spans="1:6">
      <c r="A63" s="1">
        <v>63</v>
      </c>
      <c r="B63" s="2" t="s">
        <v>64</v>
      </c>
      <c r="C63" s="1">
        <v>31</v>
      </c>
      <c r="D63" s="1">
        <v>0</v>
      </c>
      <c r="E63" s="5">
        <f t="shared" si="0"/>
        <v>100</v>
      </c>
      <c r="F63" s="249" t="str">
        <f>СВОД!E63</f>
        <v>Ахрамеева</v>
      </c>
    </row>
    <row r="64" spans="1:6">
      <c r="A64" s="1">
        <v>64</v>
      </c>
      <c r="B64" s="2" t="s">
        <v>65</v>
      </c>
      <c r="C64" s="1">
        <v>31</v>
      </c>
      <c r="D64" s="1">
        <v>0</v>
      </c>
      <c r="E64" s="5">
        <f t="shared" si="0"/>
        <v>100</v>
      </c>
      <c r="F64" s="249" t="str">
        <f>СВОД!E64</f>
        <v>Мазырин</v>
      </c>
    </row>
    <row r="65" spans="1:6">
      <c r="A65" s="1">
        <v>65</v>
      </c>
      <c r="B65" s="2" t="s">
        <v>66</v>
      </c>
      <c r="C65" s="1">
        <v>31</v>
      </c>
      <c r="D65" s="1">
        <v>0</v>
      </c>
      <c r="E65" s="5">
        <f t="shared" si="0"/>
        <v>100</v>
      </c>
      <c r="F65" s="249" t="str">
        <f>СВОД!E65</f>
        <v>Калинина</v>
      </c>
    </row>
    <row r="66" spans="1:6">
      <c r="A66" s="1">
        <v>66</v>
      </c>
      <c r="B66" s="2" t="s">
        <v>67</v>
      </c>
      <c r="C66" s="1">
        <v>31</v>
      </c>
      <c r="D66" s="1">
        <v>0</v>
      </c>
      <c r="E66" s="5">
        <f t="shared" ref="E66:E72" si="1">100-D66*100/C66</f>
        <v>100</v>
      </c>
      <c r="F66" s="249" t="str">
        <f>СВОД!E66</f>
        <v>Клементьева</v>
      </c>
    </row>
    <row r="67" spans="1:6">
      <c r="A67" s="1">
        <v>67</v>
      </c>
      <c r="B67" s="2" t="s">
        <v>68</v>
      </c>
      <c r="C67" s="1">
        <v>31</v>
      </c>
      <c r="D67" s="1">
        <v>0</v>
      </c>
      <c r="E67" s="5">
        <f t="shared" si="1"/>
        <v>100</v>
      </c>
      <c r="F67" s="249" t="str">
        <f>СВОД!E67</f>
        <v>Мансурова</v>
      </c>
    </row>
    <row r="68" spans="1:6">
      <c r="A68" s="1">
        <v>68</v>
      </c>
      <c r="B68" s="2" t="s">
        <v>69</v>
      </c>
      <c r="C68" s="1">
        <v>31</v>
      </c>
      <c r="D68" s="1">
        <v>0</v>
      </c>
      <c r="E68" s="5">
        <f t="shared" si="1"/>
        <v>100</v>
      </c>
      <c r="F68" s="249" t="str">
        <f>СВОД!E68</f>
        <v>Ахтямова</v>
      </c>
    </row>
    <row r="69" spans="1:6">
      <c r="A69" s="1">
        <v>69</v>
      </c>
      <c r="B69" s="2" t="s">
        <v>70</v>
      </c>
      <c r="C69" s="1">
        <v>31</v>
      </c>
      <c r="D69" s="1">
        <v>0</v>
      </c>
      <c r="E69" s="5">
        <f t="shared" si="1"/>
        <v>100</v>
      </c>
      <c r="F69" s="249" t="str">
        <f>СВОД!E69</f>
        <v>Петухов</v>
      </c>
    </row>
    <row r="70" spans="1:6">
      <c r="A70" s="1">
        <v>70</v>
      </c>
      <c r="B70" s="2" t="s">
        <v>71</v>
      </c>
      <c r="C70" s="1">
        <v>31</v>
      </c>
      <c r="D70" s="1">
        <v>0</v>
      </c>
      <c r="E70" s="5">
        <f t="shared" si="1"/>
        <v>100</v>
      </c>
      <c r="F70" s="249" t="str">
        <f>СВОД!E70</f>
        <v>Мансурова</v>
      </c>
    </row>
    <row r="71" spans="1:6">
      <c r="A71" s="1">
        <v>71</v>
      </c>
      <c r="B71" s="2" t="s">
        <v>72</v>
      </c>
      <c r="C71" s="1">
        <v>31</v>
      </c>
      <c r="D71" s="1">
        <v>1</v>
      </c>
      <c r="E71" s="5">
        <f t="shared" si="1"/>
        <v>96.774193548387103</v>
      </c>
      <c r="F71" s="249" t="str">
        <f>СВОД!E71</f>
        <v>Хасанов</v>
      </c>
    </row>
    <row r="72" spans="1:6">
      <c r="A72" s="1">
        <v>72</v>
      </c>
      <c r="B72" s="2" t="s">
        <v>73</v>
      </c>
      <c r="C72" s="1">
        <v>31</v>
      </c>
      <c r="D72" s="1">
        <v>0</v>
      </c>
      <c r="E72" s="5">
        <f t="shared" si="1"/>
        <v>100</v>
      </c>
      <c r="F72" s="249" t="str">
        <f>СВОД!E72</f>
        <v>Савченко</v>
      </c>
    </row>
    <row r="73" spans="1:6">
      <c r="A73" s="1">
        <v>73</v>
      </c>
      <c r="B73" s="2" t="s">
        <v>165</v>
      </c>
      <c r="C73" s="1">
        <v>31</v>
      </c>
      <c r="D73" s="1">
        <v>0</v>
      </c>
      <c r="E73" s="5">
        <f t="shared" ref="E73:E142" si="2">100-D73*100/C73</f>
        <v>100</v>
      </c>
      <c r="F73" s="249" t="str">
        <f>СВОД!E73</f>
        <v>Савченко</v>
      </c>
    </row>
    <row r="74" spans="1:6">
      <c r="A74" s="1">
        <v>74</v>
      </c>
      <c r="B74" s="2" t="s">
        <v>166</v>
      </c>
      <c r="C74" s="1">
        <v>31</v>
      </c>
      <c r="D74" s="1">
        <v>1</v>
      </c>
      <c r="E74" s="5">
        <f t="shared" si="2"/>
        <v>96.774193548387103</v>
      </c>
      <c r="F74" s="249" t="str">
        <f>СВОД!E74</f>
        <v>Жарникова</v>
      </c>
    </row>
    <row r="75" spans="1:6">
      <c r="A75" s="132">
        <v>75</v>
      </c>
      <c r="B75" s="133" t="s">
        <v>568</v>
      </c>
      <c r="C75" s="1">
        <v>31</v>
      </c>
      <c r="D75" s="1">
        <v>0</v>
      </c>
      <c r="E75" s="5">
        <f t="shared" si="2"/>
        <v>100</v>
      </c>
      <c r="F75" s="249" t="str">
        <f>СВОД!E75</f>
        <v>Хасанов</v>
      </c>
    </row>
    <row r="76" spans="1:6">
      <c r="A76" s="132">
        <v>76</v>
      </c>
      <c r="B76" s="133" t="s">
        <v>478</v>
      </c>
      <c r="C76" s="1">
        <v>28</v>
      </c>
      <c r="D76" s="1">
        <v>0</v>
      </c>
      <c r="E76" s="5">
        <f t="shared" si="2"/>
        <v>100</v>
      </c>
      <c r="F76" s="249" t="str">
        <f>СВОД!E76</f>
        <v>Трусов</v>
      </c>
    </row>
    <row r="77" spans="1:6">
      <c r="A77" s="1">
        <v>77</v>
      </c>
      <c r="B77" s="2" t="s">
        <v>445</v>
      </c>
      <c r="C77" s="1">
        <v>30</v>
      </c>
      <c r="D77" s="1">
        <v>0</v>
      </c>
      <c r="E77" s="5">
        <f t="shared" si="2"/>
        <v>100</v>
      </c>
      <c r="F77" s="249" t="str">
        <f>СВОД!E77</f>
        <v>Хасанов</v>
      </c>
    </row>
    <row r="78" spans="1:6">
      <c r="A78" s="132">
        <v>78</v>
      </c>
      <c r="B78" s="133" t="s">
        <v>444</v>
      </c>
      <c r="C78" s="1">
        <v>31</v>
      </c>
      <c r="D78" s="1">
        <v>0</v>
      </c>
      <c r="E78" s="5">
        <f t="shared" si="2"/>
        <v>100</v>
      </c>
      <c r="F78" s="249" t="str">
        <f>СВОД!E78</f>
        <v>Ахрамеева</v>
      </c>
    </row>
    <row r="79" spans="1:6">
      <c r="A79" s="132">
        <v>79</v>
      </c>
      <c r="B79" s="133" t="s">
        <v>482</v>
      </c>
      <c r="C79" s="1">
        <v>31</v>
      </c>
      <c r="D79" s="1">
        <v>0</v>
      </c>
      <c r="E79" s="5">
        <f t="shared" si="2"/>
        <v>100</v>
      </c>
      <c r="F79" s="249" t="str">
        <f>СВОД!E79</f>
        <v>Клементьева</v>
      </c>
    </row>
    <row r="80" spans="1:6">
      <c r="A80" s="1">
        <v>80</v>
      </c>
      <c r="B80" s="2" t="s">
        <v>475</v>
      </c>
      <c r="C80" s="1">
        <v>31</v>
      </c>
      <c r="D80" s="1">
        <v>0</v>
      </c>
      <c r="E80" s="5">
        <f t="shared" si="2"/>
        <v>100</v>
      </c>
      <c r="F80" s="249" t="str">
        <f>СВОД!E80</f>
        <v>Емельянова</v>
      </c>
    </row>
    <row r="81" spans="1:6">
      <c r="A81" s="132">
        <v>81</v>
      </c>
      <c r="B81" s="151" t="s">
        <v>514</v>
      </c>
      <c r="C81" s="1">
        <v>31</v>
      </c>
      <c r="D81" s="1">
        <v>0</v>
      </c>
      <c r="E81" s="5">
        <f t="shared" si="2"/>
        <v>100</v>
      </c>
      <c r="F81" s="249" t="str">
        <f>СВОД!E81</f>
        <v>Дарьин</v>
      </c>
    </row>
    <row r="82" spans="1:6">
      <c r="A82" s="132">
        <v>82</v>
      </c>
      <c r="B82" s="133" t="s">
        <v>473</v>
      </c>
      <c r="C82" s="1">
        <v>31</v>
      </c>
      <c r="D82" s="1">
        <v>0</v>
      </c>
      <c r="E82" s="5">
        <f t="shared" si="2"/>
        <v>100</v>
      </c>
      <c r="F82" s="249" t="str">
        <f>СВОД!E82</f>
        <v>Неуймина</v>
      </c>
    </row>
    <row r="83" spans="1:6">
      <c r="A83" s="1">
        <v>83</v>
      </c>
      <c r="B83" s="2" t="s">
        <v>502</v>
      </c>
      <c r="C83" s="1">
        <v>31</v>
      </c>
      <c r="D83" s="1">
        <v>1</v>
      </c>
      <c r="E83" s="5">
        <f t="shared" si="2"/>
        <v>96.774193548387103</v>
      </c>
      <c r="F83" s="249" t="str">
        <f>СВОД!E83</f>
        <v>Мансурова</v>
      </c>
    </row>
    <row r="84" spans="1:6">
      <c r="A84" s="1">
        <v>84</v>
      </c>
      <c r="B84" s="2" t="s">
        <v>479</v>
      </c>
      <c r="C84" s="1">
        <v>31</v>
      </c>
      <c r="D84" s="1">
        <v>0</v>
      </c>
      <c r="E84" s="5">
        <f t="shared" si="2"/>
        <v>100</v>
      </c>
      <c r="F84" s="249" t="str">
        <f>СВОД!E84</f>
        <v>Савченко</v>
      </c>
    </row>
    <row r="85" spans="1:6">
      <c r="A85" s="1">
        <v>85</v>
      </c>
      <c r="B85" s="2" t="s">
        <v>474</v>
      </c>
      <c r="C85" s="1">
        <v>31</v>
      </c>
      <c r="D85" s="1">
        <v>0</v>
      </c>
      <c r="E85" s="5">
        <f t="shared" si="2"/>
        <v>100</v>
      </c>
      <c r="F85" s="249" t="str">
        <f>СВОД!E85</f>
        <v>Мазырин</v>
      </c>
    </row>
    <row r="86" spans="1:6">
      <c r="A86" s="1">
        <v>86</v>
      </c>
      <c r="B86" s="2" t="s">
        <v>480</v>
      </c>
      <c r="C86" s="1">
        <v>31</v>
      </c>
      <c r="D86" s="1">
        <v>0</v>
      </c>
      <c r="E86" s="5">
        <f t="shared" si="2"/>
        <v>100</v>
      </c>
      <c r="F86" s="249" t="str">
        <f>СВОД!E86</f>
        <v>Жарникова</v>
      </c>
    </row>
    <row r="87" spans="1:6">
      <c r="A87" s="1">
        <v>87</v>
      </c>
      <c r="B87" s="2" t="s">
        <v>481</v>
      </c>
      <c r="C87" s="1">
        <v>31</v>
      </c>
      <c r="D87" s="1">
        <v>0</v>
      </c>
      <c r="E87" s="5">
        <f t="shared" si="2"/>
        <v>100</v>
      </c>
      <c r="F87" s="249" t="str">
        <f>СВОД!E87</f>
        <v>Мансурова</v>
      </c>
    </row>
    <row r="88" spans="1:6">
      <c r="A88" s="1">
        <v>88</v>
      </c>
      <c r="B88" s="136" t="s">
        <v>503</v>
      </c>
      <c r="C88" s="1">
        <v>31</v>
      </c>
      <c r="D88" s="1">
        <v>0</v>
      </c>
      <c r="E88" s="5">
        <f t="shared" si="2"/>
        <v>100</v>
      </c>
      <c r="F88" s="249" t="str">
        <f>СВОД!E88</f>
        <v>Жарникова</v>
      </c>
    </row>
    <row r="89" spans="1:6">
      <c r="A89" s="1">
        <v>89</v>
      </c>
      <c r="B89" s="2" t="s">
        <v>507</v>
      </c>
      <c r="C89" s="1">
        <v>31</v>
      </c>
      <c r="D89" s="1">
        <v>1</v>
      </c>
      <c r="E89" s="5">
        <f t="shared" si="2"/>
        <v>96.774193548387103</v>
      </c>
      <c r="F89" s="249" t="str">
        <f>СВОД!E89</f>
        <v>Калинина</v>
      </c>
    </row>
    <row r="90" spans="1:6">
      <c r="A90" s="132">
        <v>90</v>
      </c>
      <c r="B90" s="133" t="s">
        <v>537</v>
      </c>
      <c r="C90" s="1">
        <v>29</v>
      </c>
      <c r="D90" s="1">
        <v>0</v>
      </c>
      <c r="E90" s="5">
        <f t="shared" si="2"/>
        <v>100</v>
      </c>
      <c r="F90" s="249" t="str">
        <f>СВОД!E90</f>
        <v>Калинина</v>
      </c>
    </row>
    <row r="91" spans="1:6">
      <c r="A91" s="132">
        <v>91</v>
      </c>
      <c r="B91" s="133" t="s">
        <v>505</v>
      </c>
      <c r="C91" s="1">
        <v>31</v>
      </c>
      <c r="D91" s="1">
        <v>0</v>
      </c>
      <c r="E91" s="5">
        <f t="shared" si="2"/>
        <v>100</v>
      </c>
      <c r="F91" s="249" t="str">
        <f>СВОД!E91</f>
        <v>Ахрамеева</v>
      </c>
    </row>
    <row r="92" spans="1:6">
      <c r="A92" s="1">
        <v>92</v>
      </c>
      <c r="B92" s="136" t="s">
        <v>517</v>
      </c>
      <c r="C92" s="1">
        <v>30</v>
      </c>
      <c r="D92" s="1">
        <v>0</v>
      </c>
      <c r="E92" s="5">
        <f t="shared" si="2"/>
        <v>100</v>
      </c>
      <c r="F92" s="249" t="str">
        <f>СВОД!E92</f>
        <v>Мансурова</v>
      </c>
    </row>
    <row r="93" spans="1:6">
      <c r="A93" s="1">
        <v>93</v>
      </c>
      <c r="B93" s="136" t="s">
        <v>520</v>
      </c>
      <c r="C93" s="1">
        <v>29</v>
      </c>
      <c r="D93" s="1">
        <v>0</v>
      </c>
      <c r="E93" s="5">
        <f t="shared" si="2"/>
        <v>100</v>
      </c>
      <c r="F93" s="249" t="str">
        <f>СВОД!E93</f>
        <v>Клементьева</v>
      </c>
    </row>
    <row r="94" spans="1:6">
      <c r="A94" s="1">
        <v>94</v>
      </c>
      <c r="B94" s="136" t="s">
        <v>516</v>
      </c>
      <c r="C94" s="1">
        <v>30</v>
      </c>
      <c r="D94" s="1">
        <v>0</v>
      </c>
      <c r="E94" s="5">
        <f t="shared" si="2"/>
        <v>100</v>
      </c>
      <c r="F94" s="249" t="str">
        <f>СВОД!E94</f>
        <v>Клементьева</v>
      </c>
    </row>
    <row r="95" spans="1:6">
      <c r="A95" s="1">
        <v>95</v>
      </c>
      <c r="B95" s="136" t="s">
        <v>543</v>
      </c>
      <c r="C95" s="1">
        <v>31</v>
      </c>
      <c r="D95" s="1">
        <v>0</v>
      </c>
      <c r="E95" s="5">
        <f t="shared" si="2"/>
        <v>100</v>
      </c>
      <c r="F95" s="249" t="str">
        <f>СВОД!E95</f>
        <v>Коровина</v>
      </c>
    </row>
    <row r="96" spans="1:6">
      <c r="A96" s="1">
        <v>96</v>
      </c>
      <c r="B96" s="136" t="s">
        <v>525</v>
      </c>
      <c r="C96" s="1">
        <v>31</v>
      </c>
      <c r="D96" s="1">
        <v>0</v>
      </c>
      <c r="E96" s="5">
        <f t="shared" si="2"/>
        <v>100</v>
      </c>
      <c r="F96" s="249" t="str">
        <f>СВОД!E96</f>
        <v>Калинина</v>
      </c>
    </row>
    <row r="97" spans="1:6">
      <c r="A97" s="1">
        <v>97</v>
      </c>
      <c r="B97" s="136" t="s">
        <v>548</v>
      </c>
      <c r="C97" s="1">
        <v>31</v>
      </c>
      <c r="D97" s="1">
        <v>0</v>
      </c>
      <c r="E97" s="5">
        <f t="shared" si="2"/>
        <v>100</v>
      </c>
      <c r="F97" s="249" t="str">
        <f>СВОД!E97</f>
        <v>Коровина</v>
      </c>
    </row>
    <row r="98" spans="1:6">
      <c r="A98" s="1">
        <v>98</v>
      </c>
      <c r="B98" s="136" t="s">
        <v>526</v>
      </c>
      <c r="C98" s="1">
        <v>31</v>
      </c>
      <c r="D98" s="1">
        <v>0</v>
      </c>
      <c r="E98" s="5">
        <f t="shared" si="2"/>
        <v>100</v>
      </c>
      <c r="F98" s="249" t="str">
        <f>СВОД!E98</f>
        <v>Калинина</v>
      </c>
    </row>
    <row r="99" spans="1:6">
      <c r="A99" s="1">
        <v>99</v>
      </c>
      <c r="B99" s="136" t="s">
        <v>529</v>
      </c>
      <c r="C99" s="1">
        <v>31</v>
      </c>
      <c r="D99" s="1">
        <v>0</v>
      </c>
      <c r="E99" s="5">
        <f t="shared" si="2"/>
        <v>100</v>
      </c>
      <c r="F99" s="249" t="str">
        <f>СВОД!E99</f>
        <v>Коровина</v>
      </c>
    </row>
    <row r="100" spans="1:6">
      <c r="A100" s="1">
        <v>100</v>
      </c>
      <c r="B100" s="136" t="s">
        <v>610</v>
      </c>
      <c r="C100" s="1">
        <v>31</v>
      </c>
      <c r="D100" s="1">
        <v>0</v>
      </c>
      <c r="E100" s="5">
        <f t="shared" si="2"/>
        <v>100</v>
      </c>
      <c r="F100" s="249" t="str">
        <f>СВОД!E100</f>
        <v>Емельянова</v>
      </c>
    </row>
    <row r="101" spans="1:6">
      <c r="A101" s="1">
        <v>101</v>
      </c>
      <c r="B101" s="136" t="s">
        <v>523</v>
      </c>
      <c r="C101" s="1">
        <v>31</v>
      </c>
      <c r="D101" s="1">
        <v>0</v>
      </c>
      <c r="E101" s="5">
        <f t="shared" si="2"/>
        <v>100</v>
      </c>
      <c r="F101" s="249" t="str">
        <f>СВОД!E101</f>
        <v>Савченко</v>
      </c>
    </row>
    <row r="102" spans="1:6">
      <c r="A102" s="132">
        <v>102</v>
      </c>
      <c r="B102" s="151" t="s">
        <v>522</v>
      </c>
      <c r="C102" s="1">
        <v>29</v>
      </c>
      <c r="D102" s="1">
        <v>0</v>
      </c>
      <c r="E102" s="5">
        <f t="shared" si="2"/>
        <v>100</v>
      </c>
      <c r="F102" s="249" t="str">
        <f>СВОД!E102</f>
        <v>Клементьева</v>
      </c>
    </row>
    <row r="103" spans="1:6">
      <c r="A103" s="132">
        <v>103</v>
      </c>
      <c r="B103" s="151" t="s">
        <v>539</v>
      </c>
      <c r="C103" s="1">
        <v>31</v>
      </c>
      <c r="D103" s="1">
        <v>0</v>
      </c>
      <c r="E103" s="5">
        <f t="shared" si="2"/>
        <v>100</v>
      </c>
      <c r="F103" s="249" t="str">
        <f>СВОД!E103</f>
        <v>Мансурова</v>
      </c>
    </row>
    <row r="104" spans="1:6">
      <c r="A104" s="132">
        <v>104</v>
      </c>
      <c r="B104" s="151" t="s">
        <v>540</v>
      </c>
      <c r="C104" s="1">
        <v>31</v>
      </c>
      <c r="D104" s="1">
        <v>0</v>
      </c>
      <c r="E104" s="5">
        <f t="shared" si="2"/>
        <v>100</v>
      </c>
      <c r="F104" s="249" t="str">
        <f>СВОД!E104</f>
        <v>Хасанов</v>
      </c>
    </row>
    <row r="105" spans="1:6">
      <c r="A105" s="132">
        <v>105</v>
      </c>
      <c r="B105" s="151" t="s">
        <v>648</v>
      </c>
      <c r="C105" s="1">
        <v>28</v>
      </c>
      <c r="D105" s="1">
        <v>0</v>
      </c>
      <c r="E105" s="5">
        <f t="shared" si="2"/>
        <v>100</v>
      </c>
      <c r="F105" s="249" t="str">
        <f>СВОД!E105</f>
        <v>Трусов</v>
      </c>
    </row>
    <row r="106" spans="1:6">
      <c r="A106" s="1">
        <v>106</v>
      </c>
      <c r="B106" s="136" t="s">
        <v>535</v>
      </c>
      <c r="C106" s="1">
        <v>29</v>
      </c>
      <c r="D106" s="1">
        <v>0</v>
      </c>
      <c r="E106" s="5">
        <f t="shared" si="2"/>
        <v>100</v>
      </c>
      <c r="F106" s="249" t="str">
        <f>СВОД!E106</f>
        <v>Трусов</v>
      </c>
    </row>
    <row r="107" spans="1:6">
      <c r="A107" s="132">
        <v>107</v>
      </c>
      <c r="B107" s="151" t="s">
        <v>536</v>
      </c>
      <c r="C107" s="1">
        <v>30</v>
      </c>
      <c r="D107" s="1">
        <v>0</v>
      </c>
      <c r="E107" s="5">
        <f t="shared" si="2"/>
        <v>100</v>
      </c>
      <c r="F107" s="249" t="str">
        <f>СВОД!E107</f>
        <v>Мансурова</v>
      </c>
    </row>
    <row r="108" spans="1:6">
      <c r="A108" s="1">
        <v>108</v>
      </c>
      <c r="B108" s="136" t="s">
        <v>541</v>
      </c>
      <c r="C108" s="1">
        <v>31</v>
      </c>
      <c r="D108" s="1">
        <v>0</v>
      </c>
      <c r="E108" s="5">
        <f t="shared" si="2"/>
        <v>100</v>
      </c>
      <c r="F108" s="249" t="str">
        <f>СВОД!E108</f>
        <v>Хасанов</v>
      </c>
    </row>
    <row r="109" spans="1:6">
      <c r="A109" s="1">
        <v>109</v>
      </c>
      <c r="B109" s="136" t="s">
        <v>544</v>
      </c>
      <c r="C109" s="1">
        <v>31</v>
      </c>
      <c r="D109" s="1">
        <v>0</v>
      </c>
      <c r="E109" s="5">
        <f t="shared" si="2"/>
        <v>100</v>
      </c>
      <c r="F109" s="249" t="str">
        <f>СВОД!E109</f>
        <v>Мансурова</v>
      </c>
    </row>
    <row r="110" spans="1:6">
      <c r="A110" s="1">
        <v>110</v>
      </c>
      <c r="B110" s="136" t="s">
        <v>550</v>
      </c>
      <c r="C110" s="1">
        <v>31</v>
      </c>
      <c r="D110" s="1">
        <v>0</v>
      </c>
      <c r="E110" s="5">
        <f t="shared" si="2"/>
        <v>100</v>
      </c>
      <c r="F110" s="249" t="str">
        <f>СВОД!E110</f>
        <v>Мазырин</v>
      </c>
    </row>
    <row r="111" spans="1:6">
      <c r="A111" s="132">
        <v>111</v>
      </c>
      <c r="B111" s="136" t="s">
        <v>552</v>
      </c>
      <c r="C111" s="1">
        <v>31</v>
      </c>
      <c r="D111" s="1">
        <v>0</v>
      </c>
      <c r="E111" s="5">
        <f t="shared" si="2"/>
        <v>100</v>
      </c>
      <c r="F111" s="249" t="str">
        <f>СВОД!E111</f>
        <v>Савченко</v>
      </c>
    </row>
    <row r="112" spans="1:6">
      <c r="A112" s="1">
        <v>112</v>
      </c>
      <c r="B112" s="136" t="s">
        <v>549</v>
      </c>
      <c r="C112" s="1">
        <v>31</v>
      </c>
      <c r="D112" s="1">
        <v>0</v>
      </c>
      <c r="E112" s="5">
        <f t="shared" si="2"/>
        <v>100</v>
      </c>
      <c r="F112" s="249" t="str">
        <f>СВОД!E112</f>
        <v>Клементьева</v>
      </c>
    </row>
    <row r="113" spans="1:6">
      <c r="A113" s="132">
        <v>113</v>
      </c>
      <c r="B113" s="136" t="s">
        <v>553</v>
      </c>
      <c r="C113" s="1">
        <v>31</v>
      </c>
      <c r="D113" s="1">
        <v>0</v>
      </c>
      <c r="E113" s="5">
        <f t="shared" si="2"/>
        <v>100</v>
      </c>
      <c r="F113" s="249" t="str">
        <f>СВОД!E113</f>
        <v>Шаламова</v>
      </c>
    </row>
    <row r="114" spans="1:6">
      <c r="A114" s="132">
        <v>114</v>
      </c>
      <c r="B114" s="136" t="s">
        <v>554</v>
      </c>
      <c r="C114" s="1">
        <v>31</v>
      </c>
      <c r="D114" s="1">
        <v>0</v>
      </c>
      <c r="E114" s="5">
        <f t="shared" si="2"/>
        <v>100</v>
      </c>
      <c r="F114" s="249" t="str">
        <f>СВОД!E114</f>
        <v>Шаламова</v>
      </c>
    </row>
    <row r="115" spans="1:6">
      <c r="A115" s="132">
        <v>115</v>
      </c>
      <c r="B115" s="136" t="s">
        <v>555</v>
      </c>
      <c r="C115" s="1">
        <v>31</v>
      </c>
      <c r="D115" s="1">
        <v>0</v>
      </c>
      <c r="E115" s="5">
        <f t="shared" si="2"/>
        <v>100</v>
      </c>
      <c r="F115" s="249" t="str">
        <f>СВОД!E115</f>
        <v>Ахтямова</v>
      </c>
    </row>
    <row r="116" spans="1:6">
      <c r="A116" s="132">
        <v>116</v>
      </c>
      <c r="B116" s="136" t="s">
        <v>556</v>
      </c>
      <c r="C116" s="1">
        <v>31</v>
      </c>
      <c r="D116" s="1">
        <v>0</v>
      </c>
      <c r="E116" s="5">
        <f t="shared" si="2"/>
        <v>100</v>
      </c>
      <c r="F116" s="249" t="str">
        <f>СВОД!E116</f>
        <v>Петухов</v>
      </c>
    </row>
    <row r="117" spans="1:6">
      <c r="A117" s="132">
        <v>117</v>
      </c>
      <c r="B117" s="136" t="s">
        <v>557</v>
      </c>
      <c r="C117" s="1">
        <v>31</v>
      </c>
      <c r="D117" s="1">
        <v>0</v>
      </c>
      <c r="E117" s="5">
        <f t="shared" si="2"/>
        <v>100</v>
      </c>
      <c r="F117" s="249" t="str">
        <f>СВОД!E117</f>
        <v>Ахтямова</v>
      </c>
    </row>
    <row r="118" spans="1:6">
      <c r="A118" s="1">
        <v>118</v>
      </c>
      <c r="B118" s="136" t="s">
        <v>558</v>
      </c>
      <c r="C118" s="1">
        <v>31</v>
      </c>
      <c r="D118" s="1">
        <v>0</v>
      </c>
      <c r="E118" s="5">
        <f t="shared" si="2"/>
        <v>100</v>
      </c>
      <c r="F118" s="249" t="str">
        <f>СВОД!E118</f>
        <v>Савченко</v>
      </c>
    </row>
    <row r="119" spans="1:6">
      <c r="A119" s="1">
        <v>119</v>
      </c>
      <c r="B119" s="136" t="s">
        <v>579</v>
      </c>
      <c r="C119" s="1">
        <v>31</v>
      </c>
      <c r="D119" s="1">
        <v>0</v>
      </c>
      <c r="E119" s="5">
        <f t="shared" si="2"/>
        <v>100</v>
      </c>
      <c r="F119" s="249" t="str">
        <f>СВОД!E119</f>
        <v>Савченко</v>
      </c>
    </row>
    <row r="120" spans="1:6">
      <c r="A120" s="1">
        <v>120</v>
      </c>
      <c r="B120" s="136" t="s">
        <v>573</v>
      </c>
      <c r="C120" s="1">
        <v>29</v>
      </c>
      <c r="D120" s="1">
        <v>0</v>
      </c>
      <c r="E120" s="5">
        <f t="shared" si="2"/>
        <v>100</v>
      </c>
      <c r="F120" s="249" t="str">
        <f>СВОД!E120</f>
        <v>Неуймина</v>
      </c>
    </row>
    <row r="121" spans="1:6">
      <c r="A121" s="1">
        <v>121</v>
      </c>
      <c r="B121" s="136" t="s">
        <v>580</v>
      </c>
      <c r="C121" s="1">
        <v>31</v>
      </c>
      <c r="D121" s="1">
        <v>0</v>
      </c>
      <c r="E121" s="5">
        <f t="shared" si="2"/>
        <v>100</v>
      </c>
      <c r="F121" s="249" t="str">
        <f>СВОД!E121</f>
        <v>Емельянова</v>
      </c>
    </row>
    <row r="122" spans="1:6">
      <c r="A122" s="1">
        <v>122</v>
      </c>
      <c r="B122" s="136" t="s">
        <v>581</v>
      </c>
      <c r="C122" s="1">
        <v>27</v>
      </c>
      <c r="D122" s="1">
        <v>0</v>
      </c>
      <c r="E122" s="5">
        <f t="shared" si="2"/>
        <v>100</v>
      </c>
      <c r="F122" s="249" t="str">
        <f>СВОД!E122</f>
        <v>Коровина</v>
      </c>
    </row>
    <row r="123" spans="1:6">
      <c r="A123" s="1">
        <v>123</v>
      </c>
      <c r="B123" s="136" t="s">
        <v>576</v>
      </c>
      <c r="C123" s="1">
        <v>31</v>
      </c>
      <c r="D123" s="1">
        <v>0</v>
      </c>
      <c r="E123" s="5">
        <f t="shared" si="2"/>
        <v>100</v>
      </c>
      <c r="F123" s="249" t="str">
        <f>СВОД!E123</f>
        <v>Неуймина</v>
      </c>
    </row>
    <row r="124" spans="1:6">
      <c r="A124" s="1">
        <v>124</v>
      </c>
      <c r="B124" s="136" t="s">
        <v>583</v>
      </c>
      <c r="C124" s="1">
        <v>31</v>
      </c>
      <c r="D124" s="1">
        <v>2</v>
      </c>
      <c r="E124" s="5">
        <f t="shared" si="2"/>
        <v>93.548387096774192</v>
      </c>
      <c r="F124" s="249" t="str">
        <f>СВОД!E124</f>
        <v>Мазырин</v>
      </c>
    </row>
    <row r="125" spans="1:6">
      <c r="A125" s="1">
        <v>125</v>
      </c>
      <c r="B125" s="136" t="s">
        <v>587</v>
      </c>
      <c r="C125" s="1">
        <v>31</v>
      </c>
      <c r="D125" s="1">
        <v>0</v>
      </c>
      <c r="E125" s="5">
        <f t="shared" si="2"/>
        <v>100</v>
      </c>
      <c r="F125" s="249" t="str">
        <f>СВОД!E125</f>
        <v>Хасанов</v>
      </c>
    </row>
    <row r="126" spans="1:6">
      <c r="A126" s="1">
        <v>126</v>
      </c>
      <c r="B126" s="136" t="s">
        <v>582</v>
      </c>
      <c r="C126" s="1">
        <v>31</v>
      </c>
      <c r="D126" s="1">
        <v>0</v>
      </c>
      <c r="E126" s="5">
        <f t="shared" si="2"/>
        <v>100</v>
      </c>
      <c r="F126" s="249" t="str">
        <f>СВОД!E126</f>
        <v>Коровина</v>
      </c>
    </row>
    <row r="127" spans="1:6">
      <c r="A127" s="1">
        <v>127</v>
      </c>
      <c r="B127" s="136" t="s">
        <v>586</v>
      </c>
      <c r="C127" s="1">
        <v>31</v>
      </c>
      <c r="D127" s="1">
        <v>0</v>
      </c>
      <c r="E127" s="5">
        <f t="shared" si="2"/>
        <v>100</v>
      </c>
      <c r="F127" s="249" t="str">
        <f>СВОД!E127</f>
        <v>Мазырин</v>
      </c>
    </row>
    <row r="128" spans="1:6">
      <c r="A128" s="1">
        <v>128</v>
      </c>
      <c r="B128" s="136" t="s">
        <v>590</v>
      </c>
      <c r="C128" s="1">
        <v>31</v>
      </c>
      <c r="D128" s="1">
        <v>0</v>
      </c>
      <c r="E128" s="5">
        <f t="shared" si="2"/>
        <v>100</v>
      </c>
      <c r="F128" s="249" t="str">
        <f>СВОД!E128</f>
        <v>Мансурова</v>
      </c>
    </row>
    <row r="129" spans="1:6">
      <c r="A129" s="1">
        <v>129</v>
      </c>
      <c r="B129" s="136" t="s">
        <v>600</v>
      </c>
      <c r="C129" s="1">
        <v>31</v>
      </c>
      <c r="D129" s="1">
        <v>0</v>
      </c>
      <c r="E129" s="5">
        <f t="shared" si="2"/>
        <v>100</v>
      </c>
      <c r="F129" s="249" t="str">
        <f>СВОД!E129</f>
        <v>Савченко</v>
      </c>
    </row>
    <row r="130" spans="1:6">
      <c r="A130" s="1">
        <v>130</v>
      </c>
      <c r="B130" s="136" t="s">
        <v>591</v>
      </c>
      <c r="C130" s="1">
        <v>31</v>
      </c>
      <c r="D130" s="1">
        <v>0</v>
      </c>
      <c r="E130" s="5">
        <f t="shared" si="2"/>
        <v>100</v>
      </c>
      <c r="F130" s="249" t="str">
        <f>СВОД!E130</f>
        <v>Емельянова</v>
      </c>
    </row>
    <row r="131" spans="1:6">
      <c r="A131" s="1">
        <v>131</v>
      </c>
      <c r="B131" s="136" t="s">
        <v>595</v>
      </c>
      <c r="C131" s="1">
        <v>28</v>
      </c>
      <c r="D131" s="1">
        <v>0</v>
      </c>
      <c r="E131" s="5">
        <f t="shared" si="2"/>
        <v>100</v>
      </c>
      <c r="F131" s="249" t="str">
        <f>СВОД!E131</f>
        <v>Трусов</v>
      </c>
    </row>
    <row r="132" spans="1:6">
      <c r="A132" s="1">
        <v>132</v>
      </c>
      <c r="B132" s="136" t="s">
        <v>608</v>
      </c>
      <c r="C132" s="1">
        <v>31</v>
      </c>
      <c r="D132" s="1">
        <v>0</v>
      </c>
      <c r="E132" s="5">
        <f t="shared" si="2"/>
        <v>100</v>
      </c>
      <c r="F132" s="249" t="str">
        <f>СВОД!E132</f>
        <v>Шаламова</v>
      </c>
    </row>
    <row r="133" spans="1:6">
      <c r="A133" s="1">
        <v>133</v>
      </c>
      <c r="B133" s="136" t="s">
        <v>630</v>
      </c>
      <c r="C133" s="1">
        <v>31</v>
      </c>
      <c r="D133" s="1">
        <v>0</v>
      </c>
      <c r="E133" s="5">
        <f t="shared" si="2"/>
        <v>100</v>
      </c>
      <c r="F133" s="249" t="str">
        <f>СВОД!E133</f>
        <v>Савченко</v>
      </c>
    </row>
    <row r="134" spans="1:6">
      <c r="A134" s="1">
        <v>134</v>
      </c>
      <c r="B134" s="136" t="s">
        <v>637</v>
      </c>
      <c r="C134" s="1">
        <v>31</v>
      </c>
      <c r="D134" s="1">
        <v>1</v>
      </c>
      <c r="E134" s="5">
        <f t="shared" si="2"/>
        <v>96.774193548387103</v>
      </c>
      <c r="F134" s="249" t="str">
        <f>СВОД!E134</f>
        <v>Шаламова</v>
      </c>
    </row>
    <row r="135" spans="1:6">
      <c r="A135" s="136">
        <v>135</v>
      </c>
      <c r="B135" s="117" t="s">
        <v>601</v>
      </c>
      <c r="C135" s="1">
        <v>31</v>
      </c>
      <c r="D135" s="1">
        <v>0</v>
      </c>
      <c r="E135" s="5">
        <f t="shared" si="2"/>
        <v>100</v>
      </c>
      <c r="F135" s="249" t="str">
        <f>СВОД!E135</f>
        <v>Хасанов</v>
      </c>
    </row>
    <row r="136" spans="1:6">
      <c r="A136" s="136">
        <v>136</v>
      </c>
      <c r="B136" s="117" t="s">
        <v>602</v>
      </c>
      <c r="C136" s="1">
        <v>31</v>
      </c>
      <c r="D136" s="1">
        <v>1</v>
      </c>
      <c r="E136" s="5">
        <f t="shared" si="2"/>
        <v>96.774193548387103</v>
      </c>
      <c r="F136" s="249" t="str">
        <f>СВОД!E136</f>
        <v>Мансурова</v>
      </c>
    </row>
    <row r="137" spans="1:6">
      <c r="A137" s="136">
        <v>137</v>
      </c>
      <c r="B137" s="117" t="s">
        <v>604</v>
      </c>
      <c r="C137" s="1">
        <v>31</v>
      </c>
      <c r="D137" s="1">
        <v>0</v>
      </c>
      <c r="E137" s="5">
        <f t="shared" si="2"/>
        <v>100</v>
      </c>
      <c r="F137" s="249" t="str">
        <f>СВОД!E137</f>
        <v>Савченко</v>
      </c>
    </row>
    <row r="138" spans="1:6">
      <c r="A138" s="136">
        <v>138</v>
      </c>
      <c r="B138" s="117" t="s">
        <v>634</v>
      </c>
      <c r="C138" s="1">
        <v>31</v>
      </c>
      <c r="D138" s="1">
        <v>0</v>
      </c>
      <c r="E138" s="5">
        <f t="shared" si="2"/>
        <v>100</v>
      </c>
      <c r="F138" s="249" t="str">
        <f>СВОД!E138</f>
        <v>Калинина</v>
      </c>
    </row>
    <row r="139" spans="1:6">
      <c r="A139" s="136">
        <v>139</v>
      </c>
      <c r="B139" s="117" t="s">
        <v>609</v>
      </c>
      <c r="C139" s="1">
        <v>31</v>
      </c>
      <c r="D139" s="1">
        <v>0</v>
      </c>
      <c r="E139" s="5">
        <f t="shared" si="2"/>
        <v>100</v>
      </c>
      <c r="F139" s="249" t="str">
        <f>СВОД!E139</f>
        <v>Савченко</v>
      </c>
    </row>
    <row r="140" spans="1:6">
      <c r="A140" s="136">
        <v>140</v>
      </c>
      <c r="B140" s="117" t="s">
        <v>619</v>
      </c>
      <c r="C140" s="1">
        <v>31</v>
      </c>
      <c r="D140" s="1">
        <v>0</v>
      </c>
      <c r="E140" s="5">
        <f t="shared" si="2"/>
        <v>100</v>
      </c>
      <c r="F140" s="249" t="str">
        <f>СВОД!E140</f>
        <v>Клементьева</v>
      </c>
    </row>
    <row r="141" spans="1:6">
      <c r="A141" s="151">
        <v>141</v>
      </c>
      <c r="B141" s="244" t="s">
        <v>616</v>
      </c>
      <c r="C141" s="1">
        <v>29</v>
      </c>
      <c r="D141" s="1">
        <v>0</v>
      </c>
      <c r="E141" s="5">
        <f t="shared" si="2"/>
        <v>100</v>
      </c>
      <c r="F141" s="249" t="str">
        <f>СВОД!E141</f>
        <v>Калинина</v>
      </c>
    </row>
    <row r="142" spans="1:6">
      <c r="A142" s="136">
        <v>142</v>
      </c>
      <c r="B142" s="117" t="s">
        <v>646</v>
      </c>
      <c r="C142" s="1">
        <v>31</v>
      </c>
      <c r="D142" s="1">
        <v>0</v>
      </c>
      <c r="E142" s="5">
        <f t="shared" si="2"/>
        <v>100</v>
      </c>
      <c r="F142" s="249" t="str">
        <f>СВОД!E142</f>
        <v>Хасанов</v>
      </c>
    </row>
    <row r="143" spans="1:6">
      <c r="A143" s="136">
        <v>143</v>
      </c>
      <c r="B143" s="117" t="s">
        <v>638</v>
      </c>
      <c r="C143" s="1">
        <v>31</v>
      </c>
      <c r="D143" s="1">
        <v>0</v>
      </c>
      <c r="E143" s="5">
        <f t="shared" ref="E143:E155" si="3">100-D143*100/C143</f>
        <v>100</v>
      </c>
      <c r="F143" s="249" t="str">
        <f>СВОД!E143</f>
        <v>Петухов</v>
      </c>
    </row>
    <row r="144" spans="1:6">
      <c r="A144" s="136">
        <v>144</v>
      </c>
      <c r="B144" s="117" t="s">
        <v>639</v>
      </c>
      <c r="C144" s="1">
        <v>31</v>
      </c>
      <c r="D144" s="1">
        <v>0</v>
      </c>
      <c r="E144" s="5">
        <f t="shared" si="3"/>
        <v>100</v>
      </c>
      <c r="F144" s="249" t="str">
        <f>СВОД!E144</f>
        <v>Петухов</v>
      </c>
    </row>
    <row r="145" spans="1:6">
      <c r="A145" s="136">
        <v>145</v>
      </c>
      <c r="B145" s="117" t="s">
        <v>647</v>
      </c>
      <c r="C145" s="1">
        <v>31</v>
      </c>
      <c r="D145" s="1">
        <v>0</v>
      </c>
      <c r="E145" s="5">
        <f t="shared" si="3"/>
        <v>100</v>
      </c>
      <c r="F145" s="249" t="str">
        <f>СВОД!E145</f>
        <v>Ахтямова</v>
      </c>
    </row>
    <row r="146" spans="1:6">
      <c r="A146" s="136">
        <v>146</v>
      </c>
      <c r="B146" s="117" t="s">
        <v>658</v>
      </c>
      <c r="C146" s="1">
        <v>31</v>
      </c>
      <c r="D146" s="1">
        <v>0</v>
      </c>
      <c r="E146" s="5">
        <f t="shared" si="3"/>
        <v>100</v>
      </c>
      <c r="F146" s="249" t="str">
        <f>СВОД!E146</f>
        <v>Емельянова</v>
      </c>
    </row>
    <row r="147" spans="1:6">
      <c r="A147" s="136">
        <v>147</v>
      </c>
      <c r="B147" s="117" t="s">
        <v>643</v>
      </c>
      <c r="C147" s="1">
        <v>31</v>
      </c>
      <c r="D147" s="1">
        <v>0</v>
      </c>
      <c r="E147" s="5">
        <f t="shared" si="3"/>
        <v>100</v>
      </c>
      <c r="F147" s="249" t="str">
        <f>СВОД!E147</f>
        <v>Жарникова</v>
      </c>
    </row>
    <row r="148" spans="1:6">
      <c r="A148" s="136">
        <v>148</v>
      </c>
      <c r="B148" s="117" t="s">
        <v>659</v>
      </c>
      <c r="C148" s="1">
        <v>31</v>
      </c>
      <c r="D148" s="1">
        <v>0</v>
      </c>
      <c r="E148" s="5">
        <f t="shared" si="3"/>
        <v>100</v>
      </c>
      <c r="F148" s="249" t="str">
        <f>СВОД!E148</f>
        <v>Емельянова</v>
      </c>
    </row>
    <row r="149" spans="1:6">
      <c r="A149" s="136">
        <v>149</v>
      </c>
      <c r="B149" s="216" t="s">
        <v>651</v>
      </c>
      <c r="C149" s="1">
        <v>31</v>
      </c>
      <c r="D149" s="1">
        <v>0</v>
      </c>
      <c r="E149" s="5">
        <f t="shared" si="3"/>
        <v>100</v>
      </c>
      <c r="F149" s="249" t="str">
        <f>СВОД!E149</f>
        <v>Мазырин</v>
      </c>
    </row>
    <row r="150" spans="1:6">
      <c r="A150" s="136">
        <v>150</v>
      </c>
      <c r="B150" s="216" t="s">
        <v>660</v>
      </c>
      <c r="C150" s="1">
        <v>31</v>
      </c>
      <c r="D150" s="1">
        <v>0</v>
      </c>
      <c r="E150" s="5">
        <f t="shared" si="3"/>
        <v>100</v>
      </c>
      <c r="F150" s="249" t="str">
        <f>СВОД!E150</f>
        <v>Коровина</v>
      </c>
    </row>
    <row r="151" spans="1:6">
      <c r="A151" s="136">
        <v>151</v>
      </c>
      <c r="B151" s="216" t="s">
        <v>653</v>
      </c>
      <c r="C151" s="1">
        <v>29</v>
      </c>
      <c r="D151" s="1">
        <v>0</v>
      </c>
      <c r="E151" s="5">
        <f t="shared" si="3"/>
        <v>100</v>
      </c>
      <c r="F151" s="249" t="str">
        <f>СВОД!E151</f>
        <v>Калинина</v>
      </c>
    </row>
    <row r="152" spans="1:6">
      <c r="A152" s="136">
        <v>152</v>
      </c>
      <c r="B152" s="216" t="s">
        <v>661</v>
      </c>
      <c r="C152" s="1">
        <v>31</v>
      </c>
      <c r="D152" s="1">
        <v>0</v>
      </c>
      <c r="E152" s="5">
        <f t="shared" si="3"/>
        <v>100</v>
      </c>
      <c r="F152" s="249" t="str">
        <f>СВОД!E152</f>
        <v>Савченко</v>
      </c>
    </row>
    <row r="153" spans="1:6">
      <c r="A153" s="136">
        <v>153</v>
      </c>
      <c r="B153" s="136" t="s">
        <v>679</v>
      </c>
      <c r="C153" s="1">
        <v>31</v>
      </c>
      <c r="D153" s="1">
        <v>0</v>
      </c>
      <c r="E153" s="5">
        <f t="shared" ref="E153" si="4">100-D153*100/C153</f>
        <v>100</v>
      </c>
      <c r="F153" s="249" t="str">
        <f>СВОД!E153</f>
        <v>Мансурова</v>
      </c>
    </row>
    <row r="154" spans="1:6">
      <c r="A154" s="136">
        <v>155</v>
      </c>
      <c r="B154" s="136" t="s">
        <v>656</v>
      </c>
      <c r="C154" s="1">
        <v>29</v>
      </c>
      <c r="D154" s="1">
        <v>0</v>
      </c>
      <c r="E154" s="5">
        <f t="shared" si="3"/>
        <v>100</v>
      </c>
      <c r="F154" s="249" t="str">
        <f>СВОД!E154</f>
        <v>Дарьин</v>
      </c>
    </row>
    <row r="155" spans="1:6">
      <c r="A155" s="136">
        <v>156</v>
      </c>
      <c r="B155" s="136" t="s">
        <v>657</v>
      </c>
      <c r="C155" s="1">
        <v>31</v>
      </c>
      <c r="D155" s="1">
        <v>0</v>
      </c>
      <c r="E155" s="5">
        <f t="shared" si="3"/>
        <v>100</v>
      </c>
      <c r="F155" s="249" t="str">
        <f>СВОД!E155</f>
        <v>Мазырин</v>
      </c>
    </row>
    <row r="156" spans="1:6">
      <c r="A156" s="136">
        <v>157</v>
      </c>
      <c r="B156" s="117" t="s">
        <v>742</v>
      </c>
      <c r="C156" s="1">
        <v>25</v>
      </c>
      <c r="D156" s="1">
        <v>0</v>
      </c>
      <c r="E156" s="5">
        <f t="shared" ref="E156:E193" si="5">100-D156*100/C156</f>
        <v>100</v>
      </c>
      <c r="F156" s="249" t="str">
        <f>СВОД!E156</f>
        <v>Калинина</v>
      </c>
    </row>
    <row r="157" spans="1:6">
      <c r="A157" s="136">
        <v>158</v>
      </c>
      <c r="B157" s="136" t="s">
        <v>665</v>
      </c>
      <c r="C157" s="1">
        <v>31</v>
      </c>
      <c r="D157" s="1">
        <v>0</v>
      </c>
      <c r="E157" s="5">
        <f t="shared" si="5"/>
        <v>100</v>
      </c>
      <c r="F157" s="249" t="str">
        <f>СВОД!E157</f>
        <v>Емельянова</v>
      </c>
    </row>
    <row r="158" spans="1:6">
      <c r="A158" s="136">
        <v>159</v>
      </c>
      <c r="B158" s="136" t="s">
        <v>664</v>
      </c>
      <c r="C158" s="1">
        <v>31</v>
      </c>
      <c r="D158" s="1">
        <v>0</v>
      </c>
      <c r="E158" s="5">
        <f t="shared" si="5"/>
        <v>100</v>
      </c>
      <c r="F158" s="249" t="str">
        <f>СВОД!E158</f>
        <v>Мазырин</v>
      </c>
    </row>
    <row r="159" spans="1:6">
      <c r="A159" s="136">
        <v>160</v>
      </c>
      <c r="B159" s="136" t="s">
        <v>731</v>
      </c>
      <c r="C159" s="1">
        <v>31</v>
      </c>
      <c r="D159" s="1">
        <v>0</v>
      </c>
      <c r="E159" s="5">
        <f t="shared" si="5"/>
        <v>100</v>
      </c>
      <c r="F159" s="249" t="str">
        <f>СВОД!E159</f>
        <v>Петухов</v>
      </c>
    </row>
    <row r="160" spans="1:6">
      <c r="A160" s="136">
        <v>161</v>
      </c>
      <c r="B160" s="136" t="s">
        <v>670</v>
      </c>
      <c r="C160" s="1">
        <v>29</v>
      </c>
      <c r="D160" s="1">
        <v>1</v>
      </c>
      <c r="E160" s="5">
        <f t="shared" si="5"/>
        <v>96.551724137931032</v>
      </c>
      <c r="F160" s="249" t="str">
        <f>СВОД!E160</f>
        <v>Трусов</v>
      </c>
    </row>
    <row r="161" spans="1:6">
      <c r="A161" s="136">
        <v>162</v>
      </c>
      <c r="B161" s="136" t="s">
        <v>671</v>
      </c>
      <c r="C161" s="1">
        <v>31</v>
      </c>
      <c r="D161" s="1">
        <v>0</v>
      </c>
      <c r="E161" s="5">
        <f t="shared" si="5"/>
        <v>100</v>
      </c>
      <c r="F161" s="249" t="str">
        <f>СВОД!E161</f>
        <v>Савченко</v>
      </c>
    </row>
    <row r="162" spans="1:6">
      <c r="A162" s="136">
        <v>163</v>
      </c>
      <c r="B162" s="136" t="s">
        <v>672</v>
      </c>
      <c r="C162" s="1">
        <v>31</v>
      </c>
      <c r="D162" s="1">
        <v>0</v>
      </c>
      <c r="E162" s="5">
        <f t="shared" si="5"/>
        <v>100</v>
      </c>
      <c r="F162" s="249" t="str">
        <f>СВОД!E162</f>
        <v>Неуймина</v>
      </c>
    </row>
    <row r="163" spans="1:6">
      <c r="A163" s="136">
        <v>165</v>
      </c>
      <c r="B163" s="136" t="s">
        <v>686</v>
      </c>
      <c r="C163" s="1">
        <v>31</v>
      </c>
      <c r="D163" s="1">
        <v>0</v>
      </c>
      <c r="E163" s="5">
        <f t="shared" si="5"/>
        <v>100</v>
      </c>
      <c r="F163" s="249" t="str">
        <f>СВОД!E163</f>
        <v>Емельянова</v>
      </c>
    </row>
    <row r="164" spans="1:6">
      <c r="A164" s="136">
        <v>166</v>
      </c>
      <c r="B164" s="136" t="s">
        <v>687</v>
      </c>
      <c r="C164" s="1">
        <v>31</v>
      </c>
      <c r="D164" s="1">
        <v>0</v>
      </c>
      <c r="E164" s="5">
        <f t="shared" si="5"/>
        <v>100</v>
      </c>
      <c r="F164" s="249" t="str">
        <f>СВОД!E164</f>
        <v>Савченко</v>
      </c>
    </row>
    <row r="165" spans="1:6">
      <c r="A165" s="136">
        <v>167</v>
      </c>
      <c r="B165" s="136" t="s">
        <v>688</v>
      </c>
      <c r="C165" s="1">
        <v>31</v>
      </c>
      <c r="D165" s="1">
        <v>0</v>
      </c>
      <c r="E165" s="5">
        <f t="shared" si="5"/>
        <v>100</v>
      </c>
      <c r="F165" s="249" t="str">
        <f>СВОД!E165</f>
        <v>Емельянова</v>
      </c>
    </row>
    <row r="166" spans="1:6">
      <c r="A166" s="136">
        <v>168</v>
      </c>
      <c r="B166" s="136" t="s">
        <v>678</v>
      </c>
      <c r="C166" s="1">
        <v>31</v>
      </c>
      <c r="D166" s="1">
        <v>0</v>
      </c>
      <c r="E166" s="5">
        <f t="shared" si="5"/>
        <v>100</v>
      </c>
      <c r="F166" s="249" t="str">
        <f>СВОД!E166</f>
        <v>Жарникова</v>
      </c>
    </row>
    <row r="167" spans="1:6">
      <c r="A167" s="136">
        <v>173</v>
      </c>
      <c r="B167" s="136" t="s">
        <v>806</v>
      </c>
      <c r="C167" s="1">
        <v>4</v>
      </c>
      <c r="D167" s="1">
        <v>0</v>
      </c>
      <c r="E167" s="5">
        <f t="shared" si="5"/>
        <v>100</v>
      </c>
      <c r="F167" s="249" t="str">
        <f>СВОД!E167</f>
        <v>Савченко</v>
      </c>
    </row>
    <row r="168" spans="1:6">
      <c r="A168" s="136">
        <v>174</v>
      </c>
      <c r="B168" s="117" t="s">
        <v>734</v>
      </c>
      <c r="C168" s="1">
        <v>31</v>
      </c>
      <c r="D168" s="1">
        <v>0</v>
      </c>
      <c r="E168" s="5">
        <f t="shared" si="5"/>
        <v>100</v>
      </c>
      <c r="F168" s="249" t="str">
        <f>СВОД!E168</f>
        <v>Ахтямова</v>
      </c>
    </row>
    <row r="169" spans="1:6">
      <c r="A169" s="136">
        <v>175</v>
      </c>
      <c r="B169" s="136" t="s">
        <v>794</v>
      </c>
      <c r="C169" s="1">
        <v>4</v>
      </c>
      <c r="D169" s="1">
        <v>0</v>
      </c>
      <c r="E169" s="5">
        <f t="shared" si="5"/>
        <v>100</v>
      </c>
      <c r="F169" s="249" t="str">
        <f>СВОД!E169</f>
        <v>Калинина</v>
      </c>
    </row>
    <row r="170" spans="1:6">
      <c r="A170" s="136">
        <v>176</v>
      </c>
      <c r="B170" s="136" t="s">
        <v>795</v>
      </c>
      <c r="C170" s="1">
        <v>4</v>
      </c>
      <c r="D170" s="1">
        <v>0</v>
      </c>
      <c r="E170" s="5">
        <f t="shared" si="5"/>
        <v>100</v>
      </c>
      <c r="F170" s="249" t="str">
        <f>СВОД!E170</f>
        <v>Клементьева</v>
      </c>
    </row>
    <row r="171" spans="1:6">
      <c r="A171" s="136">
        <v>178</v>
      </c>
      <c r="B171" s="117" t="s">
        <v>753</v>
      </c>
      <c r="C171" s="1">
        <v>18</v>
      </c>
      <c r="D171" s="1">
        <v>0</v>
      </c>
      <c r="E171" s="5">
        <f t="shared" si="5"/>
        <v>100</v>
      </c>
      <c r="F171" s="249" t="str">
        <f>СВОД!E171</f>
        <v xml:space="preserve">Ахрамеева </v>
      </c>
    </row>
    <row r="172" spans="1:6">
      <c r="A172" s="136">
        <v>179</v>
      </c>
      <c r="B172" s="117" t="s">
        <v>754</v>
      </c>
      <c r="C172" s="1">
        <v>18</v>
      </c>
      <c r="D172" s="1">
        <v>0</v>
      </c>
      <c r="E172" s="5">
        <f t="shared" si="5"/>
        <v>100</v>
      </c>
      <c r="F172" s="249" t="str">
        <f>СВОД!E172</f>
        <v>Клементьева</v>
      </c>
    </row>
    <row r="173" spans="1:6">
      <c r="A173" s="136">
        <v>180</v>
      </c>
      <c r="B173" s="136" t="s">
        <v>796</v>
      </c>
      <c r="C173" s="1">
        <v>4</v>
      </c>
      <c r="D173" s="1">
        <v>0</v>
      </c>
      <c r="E173" s="5">
        <f t="shared" si="5"/>
        <v>100</v>
      </c>
      <c r="F173" s="249" t="str">
        <f>СВОД!E173</f>
        <v>Калинина</v>
      </c>
    </row>
    <row r="174" spans="1:6">
      <c r="A174" s="136">
        <v>181</v>
      </c>
      <c r="B174" s="117" t="s">
        <v>743</v>
      </c>
      <c r="C174" s="1">
        <v>31</v>
      </c>
      <c r="D174" s="1">
        <v>0</v>
      </c>
      <c r="E174" s="5">
        <f t="shared" si="5"/>
        <v>100</v>
      </c>
      <c r="F174" s="249" t="str">
        <f>СВОД!E174</f>
        <v>Савченко</v>
      </c>
    </row>
    <row r="175" spans="1:6">
      <c r="A175" s="136">
        <v>182</v>
      </c>
      <c r="B175" s="117" t="s">
        <v>749</v>
      </c>
      <c r="C175" s="1">
        <v>31</v>
      </c>
      <c r="D175" s="1">
        <v>0</v>
      </c>
      <c r="E175" s="5">
        <f t="shared" si="5"/>
        <v>100</v>
      </c>
      <c r="F175" s="249" t="str">
        <f>СВОД!E175</f>
        <v>Ахтямова</v>
      </c>
    </row>
    <row r="176" spans="1:6">
      <c r="A176" s="136">
        <v>183</v>
      </c>
      <c r="B176" s="117" t="s">
        <v>782</v>
      </c>
      <c r="C176" s="1">
        <v>10</v>
      </c>
      <c r="D176" s="1">
        <v>0</v>
      </c>
      <c r="E176" s="5">
        <f t="shared" si="5"/>
        <v>100</v>
      </c>
      <c r="F176" s="249" t="str">
        <f>СВОД!E176</f>
        <v>Сазонова</v>
      </c>
    </row>
    <row r="177" spans="1:6">
      <c r="A177" s="136">
        <v>184</v>
      </c>
      <c r="B177" s="117" t="s">
        <v>783</v>
      </c>
      <c r="C177" s="1">
        <v>10</v>
      </c>
      <c r="D177" s="1">
        <v>0</v>
      </c>
      <c r="E177" s="5">
        <f t="shared" si="5"/>
        <v>100</v>
      </c>
      <c r="F177" s="249" t="str">
        <f>СВОД!E177</f>
        <v>Сазонова</v>
      </c>
    </row>
    <row r="178" spans="1:6">
      <c r="A178" s="136">
        <v>185</v>
      </c>
      <c r="B178" s="117" t="s">
        <v>758</v>
      </c>
      <c r="C178" s="1">
        <v>15</v>
      </c>
      <c r="D178" s="1">
        <v>0</v>
      </c>
      <c r="E178" s="5">
        <f t="shared" si="5"/>
        <v>100</v>
      </c>
      <c r="F178" s="249" t="str">
        <f>СВОД!E178</f>
        <v>Ахтямова</v>
      </c>
    </row>
    <row r="179" spans="1:6">
      <c r="A179" s="136">
        <v>186</v>
      </c>
      <c r="B179" s="117" t="s">
        <v>744</v>
      </c>
      <c r="C179" s="1">
        <v>21</v>
      </c>
      <c r="D179" s="1">
        <v>0</v>
      </c>
      <c r="E179" s="5">
        <f t="shared" si="5"/>
        <v>100</v>
      </c>
      <c r="F179" s="249" t="str">
        <f>СВОД!E179</f>
        <v>Емельянова</v>
      </c>
    </row>
    <row r="180" spans="1:6">
      <c r="A180" s="136">
        <v>187</v>
      </c>
      <c r="B180" s="117" t="s">
        <v>745</v>
      </c>
      <c r="C180" s="1">
        <v>21</v>
      </c>
      <c r="D180" s="1">
        <v>0</v>
      </c>
      <c r="E180" s="5">
        <f t="shared" si="5"/>
        <v>100</v>
      </c>
      <c r="F180" s="249" t="str">
        <f>СВОД!E180</f>
        <v>Клементьева</v>
      </c>
    </row>
    <row r="181" spans="1:6">
      <c r="A181" s="136">
        <v>188</v>
      </c>
      <c r="B181" s="117" t="s">
        <v>759</v>
      </c>
      <c r="C181" s="1">
        <v>18</v>
      </c>
      <c r="D181" s="1">
        <v>0</v>
      </c>
      <c r="E181" s="5">
        <f t="shared" si="5"/>
        <v>100</v>
      </c>
      <c r="F181" s="249" t="str">
        <f>СВОД!E181</f>
        <v>Савченко</v>
      </c>
    </row>
    <row r="182" spans="1:6">
      <c r="A182" s="136">
        <v>189</v>
      </c>
      <c r="B182" s="136" t="s">
        <v>797</v>
      </c>
      <c r="C182" s="1">
        <v>4</v>
      </c>
      <c r="D182" s="1">
        <v>0</v>
      </c>
      <c r="E182" s="5">
        <f t="shared" si="5"/>
        <v>100</v>
      </c>
      <c r="F182" s="249" t="str">
        <f>СВОД!E182</f>
        <v>Дарьин</v>
      </c>
    </row>
    <row r="183" spans="1:6">
      <c r="A183" s="136">
        <v>190</v>
      </c>
      <c r="B183" s="117" t="s">
        <v>807</v>
      </c>
      <c r="C183" s="1">
        <v>4</v>
      </c>
      <c r="D183" s="1">
        <v>0</v>
      </c>
      <c r="E183" s="5">
        <f t="shared" si="5"/>
        <v>100</v>
      </c>
      <c r="F183" s="249" t="str">
        <f>СВОД!E183</f>
        <v>Емельянова</v>
      </c>
    </row>
    <row r="184" spans="1:6">
      <c r="A184" s="136">
        <v>191</v>
      </c>
      <c r="B184" s="117" t="s">
        <v>808</v>
      </c>
      <c r="C184" s="1">
        <v>4</v>
      </c>
      <c r="D184" s="1">
        <v>0</v>
      </c>
      <c r="E184" s="5">
        <f t="shared" si="5"/>
        <v>100</v>
      </c>
      <c r="F184" s="249" t="str">
        <f>СВОД!E184</f>
        <v>Емельянова</v>
      </c>
    </row>
    <row r="185" spans="1:6">
      <c r="A185" s="136">
        <v>194</v>
      </c>
      <c r="B185" s="117" t="s">
        <v>773</v>
      </c>
      <c r="C185" s="1">
        <v>7</v>
      </c>
      <c r="D185" s="1">
        <v>0</v>
      </c>
      <c r="E185" s="5">
        <f t="shared" si="5"/>
        <v>100</v>
      </c>
      <c r="F185" s="249" t="str">
        <f>СВОД!E185</f>
        <v>Дарьин</v>
      </c>
    </row>
    <row r="186" spans="1:6">
      <c r="A186" s="136">
        <v>195</v>
      </c>
      <c r="B186" s="117" t="s">
        <v>781</v>
      </c>
      <c r="C186" s="1">
        <v>8</v>
      </c>
      <c r="D186" s="1">
        <v>0</v>
      </c>
      <c r="E186" s="5">
        <f t="shared" si="5"/>
        <v>100</v>
      </c>
      <c r="F186" s="249" t="str">
        <f>СВОД!E186</f>
        <v>Сазонова</v>
      </c>
    </row>
    <row r="187" spans="1:6">
      <c r="A187" s="136">
        <v>196</v>
      </c>
      <c r="B187" s="136" t="s">
        <v>809</v>
      </c>
      <c r="C187" s="132">
        <v>3</v>
      </c>
      <c r="D187" s="132">
        <v>0</v>
      </c>
      <c r="E187" s="5">
        <f t="shared" si="5"/>
        <v>100</v>
      </c>
      <c r="F187" s="249" t="str">
        <f>СВОД!E187</f>
        <v>Мансурова</v>
      </c>
    </row>
    <row r="188" spans="1:6">
      <c r="A188" s="136">
        <v>197</v>
      </c>
      <c r="B188" s="117" t="s">
        <v>750</v>
      </c>
      <c r="C188" s="132">
        <v>19</v>
      </c>
      <c r="D188" s="132">
        <v>0</v>
      </c>
      <c r="E188" s="5">
        <f t="shared" si="5"/>
        <v>100</v>
      </c>
      <c r="F188" s="249" t="str">
        <f>СВОД!E188</f>
        <v>Хасанов</v>
      </c>
    </row>
    <row r="189" spans="1:6">
      <c r="A189" s="136">
        <v>199</v>
      </c>
      <c r="B189" s="136" t="s">
        <v>810</v>
      </c>
      <c r="C189" s="132">
        <v>3</v>
      </c>
      <c r="D189" s="132">
        <v>0</v>
      </c>
      <c r="E189" s="5">
        <f t="shared" si="5"/>
        <v>100</v>
      </c>
      <c r="F189" s="249" t="str">
        <f>СВОД!E189</f>
        <v>Коровина</v>
      </c>
    </row>
    <row r="190" spans="1:6">
      <c r="A190" s="136">
        <v>200</v>
      </c>
      <c r="B190" s="117" t="s">
        <v>780</v>
      </c>
      <c r="C190" s="1">
        <v>10</v>
      </c>
      <c r="D190" s="1">
        <v>0</v>
      </c>
      <c r="E190" s="5">
        <f t="shared" si="5"/>
        <v>100</v>
      </c>
      <c r="F190" s="249" t="str">
        <f>СВОД!E190</f>
        <v>Савченко</v>
      </c>
    </row>
    <row r="191" spans="1:6">
      <c r="A191" s="136">
        <v>204</v>
      </c>
      <c r="B191" s="136" t="s">
        <v>802</v>
      </c>
      <c r="C191" s="1">
        <v>1</v>
      </c>
      <c r="D191" s="1">
        <v>0</v>
      </c>
      <c r="E191" s="5">
        <f t="shared" si="5"/>
        <v>100</v>
      </c>
      <c r="F191" s="249" t="str">
        <f>СВОД!E191</f>
        <v>Неуймина</v>
      </c>
    </row>
    <row r="192" spans="1:6">
      <c r="A192" s="136">
        <v>206</v>
      </c>
      <c r="B192" s="136" t="s">
        <v>811</v>
      </c>
      <c r="C192" s="1">
        <v>4</v>
      </c>
      <c r="D192" s="1">
        <v>0</v>
      </c>
      <c r="E192" s="5">
        <f t="shared" si="5"/>
        <v>100</v>
      </c>
      <c r="F192" s="249" t="str">
        <f>СВОД!E192</f>
        <v>Ахтямова</v>
      </c>
    </row>
    <row r="193" spans="1:6">
      <c r="A193" s="136">
        <v>207</v>
      </c>
      <c r="B193" s="136" t="s">
        <v>812</v>
      </c>
      <c r="C193" s="1">
        <v>5</v>
      </c>
      <c r="D193" s="1">
        <v>0</v>
      </c>
      <c r="E193" s="5">
        <f t="shared" si="5"/>
        <v>100</v>
      </c>
      <c r="F193" s="249" t="str">
        <f>СВОД!E193</f>
        <v>Ахтямова</v>
      </c>
    </row>
    <row r="196" spans="1:6">
      <c r="A196" s="2">
        <v>1</v>
      </c>
      <c r="B196" s="136" t="s">
        <v>530</v>
      </c>
      <c r="C196" s="5">
        <f>AVERAGE(E68,E115,E117,E145,E168,E175,E178,E192,E193)</f>
        <v>100</v>
      </c>
    </row>
    <row r="197" spans="1:6">
      <c r="A197" s="2">
        <v>2</v>
      </c>
      <c r="B197" s="136" t="s">
        <v>761</v>
      </c>
      <c r="C197" s="5">
        <f>AVERAGE(E53,E54,E69,E116,E143,E144,E159)</f>
        <v>100</v>
      </c>
    </row>
    <row r="198" spans="1:6">
      <c r="A198" s="2">
        <v>3</v>
      </c>
      <c r="B198" s="136" t="s">
        <v>697</v>
      </c>
      <c r="C198" s="5">
        <f>AVERAGE(E80,E100,E121,E130,E146,E148,E157,E163,E165,E179,E183,E184)</f>
        <v>100</v>
      </c>
    </row>
    <row r="199" spans="1:6">
      <c r="A199" s="2">
        <v>4</v>
      </c>
      <c r="B199" s="136" t="s">
        <v>567</v>
      </c>
      <c r="C199" s="5">
        <f>AVERAGE(E95,E97,E99,E122,E126,E150,E189)</f>
        <v>100</v>
      </c>
    </row>
    <row r="200" spans="1:6">
      <c r="A200" s="2">
        <v>5</v>
      </c>
      <c r="B200" s="136" t="s">
        <v>169</v>
      </c>
      <c r="C200" s="5">
        <f>AVERAGE(E190,E72,E73,E84,E101,E111,E118,E119,E129,E133,E137,E139,E152,E161,E164,E174,E181,E167)</f>
        <v>100</v>
      </c>
    </row>
    <row r="201" spans="1:6">
      <c r="A201" s="2">
        <v>6</v>
      </c>
      <c r="B201" s="136" t="s">
        <v>626</v>
      </c>
      <c r="C201" s="5">
        <f>AVERAGE(E61,E76,E105,E106,E131,E160)</f>
        <v>99.425287356321846</v>
      </c>
    </row>
    <row r="202" spans="1:6">
      <c r="A202" s="2">
        <v>7</v>
      </c>
      <c r="B202" s="136" t="s">
        <v>763</v>
      </c>
      <c r="C202" s="5">
        <f>AVERAGE(E113,E114,E132,E134)</f>
        <v>99.193548387096769</v>
      </c>
    </row>
    <row r="203" spans="1:6">
      <c r="A203" s="2">
        <v>8</v>
      </c>
      <c r="B203" s="136" t="s">
        <v>698</v>
      </c>
      <c r="C203" s="5">
        <f>AVERAGE(E2,E10,E25,E33,E34,E36,E40,E41,E51,E58,E59,E60,E63,E78,E91,E171)</f>
        <v>100</v>
      </c>
    </row>
    <row r="204" spans="1:6">
      <c r="A204" s="2">
        <v>9</v>
      </c>
      <c r="B204" s="136" t="s">
        <v>696</v>
      </c>
      <c r="C204" s="5">
        <f>AVERAGE(E22,E27,E38,E50,E55,E56,E57,E74,E86,E88,E147,E166)</f>
        <v>99.731182795698928</v>
      </c>
    </row>
    <row r="205" spans="1:6">
      <c r="A205" s="2">
        <v>10</v>
      </c>
      <c r="B205" s="136" t="s">
        <v>629</v>
      </c>
      <c r="C205" s="5">
        <f>AVERAGE(E11,E21,E29,E31,E65,E89,E90,E96,E98,E138,E141,E151,E156,E173,E169)</f>
        <v>99.784946236559136</v>
      </c>
    </row>
    <row r="206" spans="1:6">
      <c r="A206" s="2">
        <v>11</v>
      </c>
      <c r="B206" s="136" t="s">
        <v>168</v>
      </c>
      <c r="C206" s="5">
        <f>AVERAGE(E170,E14,E16,E19,E28,E43,E45,E66,E79,E93,E94,E102,E112,E140,E172,E180)</f>
        <v>100</v>
      </c>
    </row>
    <row r="207" spans="1:6">
      <c r="A207" s="2">
        <v>12</v>
      </c>
      <c r="B207" s="136" t="s">
        <v>699</v>
      </c>
      <c r="C207" s="5">
        <f>AVERAGE(E23,E32,E37,E49,E64,E85,E110,E124,E127,E149,E155,E158)</f>
        <v>99.462365591397841</v>
      </c>
    </row>
    <row r="208" spans="1:6">
      <c r="A208" s="2">
        <v>13</v>
      </c>
      <c r="B208" s="136" t="s">
        <v>700</v>
      </c>
      <c r="C208" s="5">
        <f>AVERAGE(E24,E26,E35,E46,E67,E52,E70,E83,E87,E92,E103,E107,E109,E128,E136,E153,E187)</f>
        <v>99.62049335863378</v>
      </c>
    </row>
    <row r="209" spans="1:3">
      <c r="A209" s="2">
        <v>14</v>
      </c>
      <c r="B209" s="136" t="s">
        <v>509</v>
      </c>
      <c r="C209" s="5">
        <f>AVERAGE(E191,E3,E4,E5,E7,E9,E13,E18,E30,E42,E44,E48,E62,E82,E120,E123,E162)</f>
        <v>99.62049335863378</v>
      </c>
    </row>
    <row r="210" spans="1:3">
      <c r="A210" s="2">
        <v>15</v>
      </c>
      <c r="B210" s="136" t="s">
        <v>762</v>
      </c>
      <c r="C210" s="5">
        <f>AVERAGE(E182,E6,E8,E12,E20,E81,E154,E185)</f>
        <v>99.596774193548384</v>
      </c>
    </row>
    <row r="211" spans="1:3">
      <c r="A211" s="2">
        <v>16</v>
      </c>
      <c r="B211" s="136" t="s">
        <v>627</v>
      </c>
      <c r="C211" s="5">
        <f>AVERAGE(E15,E17,E39,E47,E71,E75,E77,E104,E108,E125,E135,E142,E188)</f>
        <v>99.50372208436724</v>
      </c>
    </row>
    <row r="212" spans="1:3">
      <c r="A212" s="116"/>
      <c r="B212" s="239"/>
      <c r="C212" s="112"/>
    </row>
    <row r="213" spans="1:3">
      <c r="B213" s="196"/>
      <c r="C213" s="112"/>
    </row>
    <row r="214" spans="1:3">
      <c r="A214" s="2">
        <v>1</v>
      </c>
      <c r="B214" s="136" t="s">
        <v>442</v>
      </c>
      <c r="C214" s="5">
        <f>E77</f>
        <v>100</v>
      </c>
    </row>
    <row r="215" spans="1:3">
      <c r="A215" s="2">
        <v>2</v>
      </c>
      <c r="B215" s="136" t="s">
        <v>117</v>
      </c>
      <c r="C215" s="5">
        <f>AVERAGE(E67,E70,E26,E109)</f>
        <v>100</v>
      </c>
    </row>
    <row r="216" spans="1:3">
      <c r="A216" s="2">
        <v>3</v>
      </c>
      <c r="B216" s="136" t="s">
        <v>598</v>
      </c>
      <c r="C216" s="5">
        <f>AVERAGE(E129,E161)</f>
        <v>100</v>
      </c>
    </row>
    <row r="217" spans="1:3">
      <c r="A217" s="2">
        <v>4</v>
      </c>
      <c r="B217" s="136" t="s">
        <v>119</v>
      </c>
      <c r="C217" s="5">
        <f>AVERAGE(E46,E92,E107,E128,E187)</f>
        <v>100</v>
      </c>
    </row>
    <row r="218" spans="1:3">
      <c r="A218" s="2">
        <v>5</v>
      </c>
      <c r="B218" s="136" t="s">
        <v>112</v>
      </c>
      <c r="C218" s="5">
        <f>AVERAGE(E169,E173,E182,E170,E191,E185,E171,E172,E188,E156,E180,E2,E3,E4,E5,E6,E7,E8,E9,E10,E11,E12,E13,E14,E15,E16,E17,E18,E19,E20,E21,E22,E23,E24,E25,E27,E28,E29,E30,E31,E32,E33,E34,E35,E36,E37,E38,E39,E40,E41,E42,E43,E44,E45,E47,E48,E49,E50,E51,E52,E55,E56,E57,E58,E59,E60,E62,E63,E64,E65,E66,E71,E74,E75,E78,E79,E81,E82,E83,E85,E86,E87,E88,E89,E90,E91,E93,E94,E96,E98,E102,E103,E104,E108,E110,E112,E120,E123,E124,E127,E135,E136,E138,E140,E141,E147,E149,E151,E153,E154,E155,E158,E162,E166)</f>
        <v>99.688737973967193</v>
      </c>
    </row>
    <row r="219" spans="1:3">
      <c r="A219" s="2">
        <v>6</v>
      </c>
      <c r="B219" s="136" t="s">
        <v>614</v>
      </c>
      <c r="C219" s="5">
        <f>AVERAGE(E133,E174)</f>
        <v>100</v>
      </c>
    </row>
    <row r="220" spans="1:3">
      <c r="A220" s="2">
        <v>7</v>
      </c>
      <c r="B220" s="136" t="s">
        <v>524</v>
      </c>
      <c r="C220" s="5">
        <f>AVERAGE(E95,E97,E99,E122,E126,E150,E189)</f>
        <v>100</v>
      </c>
    </row>
    <row r="221" spans="1:3">
      <c r="A221" s="2">
        <v>8</v>
      </c>
      <c r="B221" s="136" t="s">
        <v>805</v>
      </c>
      <c r="C221" s="5">
        <f>AVERAGE(E183,E184)</f>
        <v>100</v>
      </c>
    </row>
    <row r="222" spans="1:3">
      <c r="A222" s="2">
        <v>9</v>
      </c>
      <c r="B222" s="136" t="s">
        <v>649</v>
      </c>
      <c r="C222" s="5">
        <f>AVERAGE(E146,E148,E163,E165)</f>
        <v>100</v>
      </c>
    </row>
    <row r="223" spans="1:3">
      <c r="A223" s="2">
        <v>10</v>
      </c>
      <c r="B223" s="136" t="s">
        <v>122</v>
      </c>
      <c r="C223" s="5">
        <f>AVERAGE(E178,E175,E53,E54,E68,E69,E115,E116,E117,E143,E144,E145,E159,E168,E192,E193)</f>
        <v>100</v>
      </c>
    </row>
    <row r="224" spans="1:3">
      <c r="A224" s="2">
        <v>11</v>
      </c>
      <c r="B224" s="136" t="s">
        <v>171</v>
      </c>
      <c r="C224" s="5">
        <f>AVERAGE(E181,E73,E111,E137)</f>
        <v>100</v>
      </c>
    </row>
    <row r="225" spans="1:3">
      <c r="A225" s="2">
        <v>12</v>
      </c>
      <c r="B225" s="136" t="s">
        <v>770</v>
      </c>
      <c r="C225" s="5">
        <f>AVERAGE(E176,E177,E186)</f>
        <v>100</v>
      </c>
    </row>
    <row r="226" spans="1:3">
      <c r="A226" s="2">
        <v>13</v>
      </c>
      <c r="B226" s="136" t="s">
        <v>124</v>
      </c>
      <c r="C226" s="5">
        <f>AVERAGE(E190,E72,E84,E101,E118,E119,E139,E167)</f>
        <v>100</v>
      </c>
    </row>
    <row r="227" spans="1:3">
      <c r="A227" s="2">
        <v>14</v>
      </c>
      <c r="B227" s="136" t="s">
        <v>654</v>
      </c>
      <c r="C227" s="5">
        <f>AVERAGE(E152,E164)</f>
        <v>100</v>
      </c>
    </row>
    <row r="228" spans="1:3">
      <c r="A228" s="2">
        <v>15</v>
      </c>
      <c r="B228" s="136" t="s">
        <v>471</v>
      </c>
      <c r="C228" s="5">
        <f>AVERAGE(E80,E100,E121,E130,E157,E179)</f>
        <v>100</v>
      </c>
    </row>
    <row r="229" spans="1:3">
      <c r="A229" s="2">
        <v>16</v>
      </c>
      <c r="B229" s="136" t="s">
        <v>559</v>
      </c>
      <c r="C229" s="5">
        <f>AVERAGE(E113,E114,E132,E134)</f>
        <v>99.193548387096769</v>
      </c>
    </row>
    <row r="230" spans="1:3">
      <c r="A230" s="2">
        <v>17</v>
      </c>
      <c r="B230" s="136" t="s">
        <v>584</v>
      </c>
      <c r="C230" s="5">
        <f>AVERAGE(E125,E142)</f>
        <v>100</v>
      </c>
    </row>
    <row r="231" spans="1:3">
      <c r="A231" s="2">
        <v>18</v>
      </c>
      <c r="B231" s="136" t="s">
        <v>593</v>
      </c>
      <c r="C231" s="5">
        <f>E131</f>
        <v>100</v>
      </c>
    </row>
    <row r="232" spans="1:3">
      <c r="A232" s="2">
        <v>19</v>
      </c>
      <c r="B232" s="136" t="s">
        <v>115</v>
      </c>
      <c r="C232" s="5">
        <f>AVERAGE(E61,E76,E105,E106,E160)</f>
        <v>99.310344827586206</v>
      </c>
    </row>
    <row r="233" spans="1:3">
      <c r="A233" s="116"/>
      <c r="B233" s="116"/>
    </row>
    <row r="235" spans="1:3">
      <c r="A235" s="2">
        <v>1</v>
      </c>
      <c r="B235" s="136" t="s">
        <v>167</v>
      </c>
      <c r="C235" s="5">
        <f>AVERAGE(E183,E184,E192,E193,E189,E167,E190,E181,E178,E174,E175,E179,E168,E159,E53,E54,E68,E69,E72,E73,E80,E84,E95,E97,E99,E100,E101,E111,E115,E116,E117,E118,E119,E121,E122,E126,E129,E130,E133,E137,E139,E143,E144,E145,E146,E148,E150,E152,E157,E161,E163,E164,E165)</f>
        <v>100</v>
      </c>
    </row>
    <row r="236" spans="1:3">
      <c r="A236" s="2">
        <v>2</v>
      </c>
      <c r="B236" s="136" t="s">
        <v>170</v>
      </c>
      <c r="C236" s="5">
        <f>AVERAGE(E61,E76,E105,E106,E113,E114,E131,E132,E134,E160)</f>
        <v>99.332591768631815</v>
      </c>
    </row>
    <row r="237" spans="1:3">
      <c r="A237" s="2">
        <v>3</v>
      </c>
      <c r="B237" s="136" t="s">
        <v>777</v>
      </c>
      <c r="C237" s="5">
        <f>AVERAGE(E176,E177,E186)</f>
        <v>100</v>
      </c>
    </row>
    <row r="238" spans="1:3">
      <c r="A238" s="2">
        <v>4</v>
      </c>
      <c r="B238" s="136" t="s">
        <v>620</v>
      </c>
      <c r="C238" s="5">
        <f>AVERAGE(E187,E191,E170,E172,E180,E3,E4,E5,E7,E9,E13,E14,E16,E18,E19,E23,E24,E26,E28,E30,E32,E35,E37,E42,E43,E44,E45,E46,E48,E49,E52,E62,E64,E66,E67,E70,E79,E82,E83,E85,E87,E92,E93,E94,E102,E103,E107,E109,E110,E112,E120,E123,E124,E127,E128,E136,E140,E149,E153,E155,E158,E162)</f>
        <v>99.687825182101989</v>
      </c>
    </row>
    <row r="239" spans="1:3">
      <c r="A239" s="2">
        <v>5</v>
      </c>
      <c r="B239" s="89" t="s">
        <v>701</v>
      </c>
      <c r="C239" s="5">
        <f>AVERAGE(E169,E173,E182,E185,E171,E188,E51,E156,E2,E6,E8,E10,E11,E12,E15,E17,E20,E21,E22,E25,E27,E29,E31,E33,E34,E36,E38,E39,E40,E41,E47,E50,E55,E56,E57,E58,E59,E60,E63,E65,E71,E74,E75,E77,E78,E81,E86,E88,E89,E90,E91,E96,E98,E104,E108,E125,E135,E138,E141,E142,E147,E151,E154,E166)</f>
        <v>99.747983870967744</v>
      </c>
    </row>
    <row r="242" spans="2:11">
      <c r="B242" t="s">
        <v>218</v>
      </c>
    </row>
    <row r="243" spans="2:11">
      <c r="B243" s="353" t="s">
        <v>219</v>
      </c>
      <c r="C243" s="353"/>
      <c r="D243" s="353"/>
      <c r="E243" s="353"/>
      <c r="F243" s="353"/>
      <c r="G243" s="353"/>
      <c r="H243" s="353"/>
      <c r="I243" s="353"/>
      <c r="J243" s="353"/>
      <c r="K243" s="353"/>
    </row>
    <row r="244" spans="2:11">
      <c r="B244" s="361" t="s">
        <v>352</v>
      </c>
      <c r="C244" s="361"/>
      <c r="D244" s="361"/>
      <c r="E244" s="361"/>
      <c r="F244" s="361"/>
      <c r="G244" s="361"/>
      <c r="H244" s="361"/>
      <c r="I244" s="361"/>
      <c r="J244" s="361"/>
      <c r="K244" s="361"/>
    </row>
    <row r="245" spans="2:11">
      <c r="B245" s="361" t="s">
        <v>353</v>
      </c>
      <c r="C245" s="361"/>
      <c r="D245" s="361"/>
      <c r="E245" s="361"/>
      <c r="F245" s="361"/>
      <c r="G245" s="361"/>
      <c r="H245" s="361"/>
      <c r="I245" s="361"/>
      <c r="J245" s="361"/>
      <c r="K245" s="361"/>
    </row>
    <row r="246" spans="2:11">
      <c r="B246" s="361" t="s">
        <v>354</v>
      </c>
      <c r="C246" s="361"/>
      <c r="D246" s="361"/>
      <c r="E246" s="361"/>
      <c r="F246" s="361"/>
      <c r="G246" s="361"/>
      <c r="H246" s="361"/>
      <c r="I246" s="361"/>
      <c r="J246" s="361"/>
      <c r="K246" s="361"/>
    </row>
    <row r="250" spans="2:11">
      <c r="B250" s="359" t="s">
        <v>221</v>
      </c>
      <c r="C250" s="359"/>
      <c r="D250" s="359"/>
      <c r="E250" s="359"/>
      <c r="F250" s="359"/>
      <c r="G250" s="359"/>
      <c r="H250" s="359"/>
      <c r="I250" s="359"/>
      <c r="J250" s="359"/>
      <c r="K250" s="359"/>
    </row>
    <row r="251" spans="2:11">
      <c r="B251" s="357" t="s">
        <v>223</v>
      </c>
      <c r="C251" s="357"/>
      <c r="D251" s="357"/>
      <c r="E251" s="357"/>
      <c r="F251" s="357"/>
      <c r="G251" s="357"/>
      <c r="H251" s="357"/>
      <c r="I251" s="357"/>
      <c r="J251" s="357"/>
      <c r="K251" s="357"/>
    </row>
    <row r="252" spans="2:11">
      <c r="B252" s="357" t="s">
        <v>355</v>
      </c>
      <c r="C252" s="357"/>
      <c r="D252" s="357"/>
      <c r="E252" s="357"/>
      <c r="F252" s="357"/>
      <c r="G252" s="357"/>
      <c r="H252" s="357"/>
      <c r="I252" s="357"/>
      <c r="J252" s="357"/>
      <c r="K252" s="357"/>
    </row>
    <row r="253" spans="2:11">
      <c r="B253" s="357" t="s">
        <v>224</v>
      </c>
      <c r="C253" s="357"/>
      <c r="D253" s="357"/>
      <c r="E253" s="357"/>
      <c r="F253" s="357"/>
      <c r="G253" s="357"/>
      <c r="H253" s="357"/>
      <c r="I253" s="357"/>
      <c r="J253" s="357"/>
      <c r="K253" s="357"/>
    </row>
    <row r="254" spans="2:11">
      <c r="B254" s="357" t="s">
        <v>225</v>
      </c>
      <c r="C254" s="357"/>
      <c r="D254" s="357"/>
      <c r="E254" s="357"/>
      <c r="F254" s="357"/>
      <c r="G254" s="357"/>
      <c r="H254" s="357"/>
      <c r="I254" s="357"/>
      <c r="J254" s="357"/>
      <c r="K254" s="357"/>
    </row>
    <row r="255" spans="2:11">
      <c r="B255" s="357" t="s">
        <v>356</v>
      </c>
      <c r="C255" s="357"/>
      <c r="D255" s="357"/>
      <c r="E255" s="357"/>
      <c r="F255" s="357"/>
      <c r="G255" s="357"/>
      <c r="H255" s="357"/>
      <c r="I255" s="357"/>
      <c r="J255" s="357"/>
      <c r="K255" s="357"/>
    </row>
    <row r="256" spans="2:11">
      <c r="B256" s="357" t="s">
        <v>357</v>
      </c>
      <c r="C256" s="357"/>
      <c r="D256" s="357"/>
      <c r="E256" s="357"/>
      <c r="F256" s="357"/>
      <c r="G256" s="357"/>
      <c r="H256" s="357"/>
      <c r="I256" s="357"/>
      <c r="J256" s="357"/>
      <c r="K256" s="357"/>
    </row>
    <row r="257" spans="2:11">
      <c r="B257" s="357" t="s">
        <v>358</v>
      </c>
      <c r="C257" s="357"/>
      <c r="D257" s="357"/>
      <c r="E257" s="357"/>
      <c r="F257" s="357"/>
      <c r="G257" s="357"/>
      <c r="H257" s="357"/>
      <c r="I257" s="357"/>
      <c r="J257" s="357"/>
      <c r="K257" s="357"/>
    </row>
  </sheetData>
  <mergeCells count="12">
    <mergeCell ref="B257:K257"/>
    <mergeCell ref="B243:K243"/>
    <mergeCell ref="B244:K244"/>
    <mergeCell ref="B245:K245"/>
    <mergeCell ref="B246:K246"/>
    <mergeCell ref="B250:K250"/>
    <mergeCell ref="B251:K251"/>
    <mergeCell ref="B252:K252"/>
    <mergeCell ref="B253:K253"/>
    <mergeCell ref="B254:K254"/>
    <mergeCell ref="B255:K255"/>
    <mergeCell ref="B256:K256"/>
  </mergeCells>
  <conditionalFormatting sqref="E2:E193">
    <cfRule type="cellIs" dxfId="196" priority="61" operator="lessThan">
      <formula>90</formula>
    </cfRule>
    <cfRule type="cellIs" dxfId="195" priority="62" operator="between">
      <formula>99.99</formula>
      <formula>90</formula>
    </cfRule>
    <cfRule type="cellIs" dxfId="194" priority="63" operator="equal">
      <formula>100</formula>
    </cfRule>
  </conditionalFormatting>
  <conditionalFormatting sqref="C196:C211">
    <cfRule type="cellIs" dxfId="193" priority="7" operator="lessThan">
      <formula>90</formula>
    </cfRule>
    <cfRule type="cellIs" dxfId="192" priority="8" operator="between">
      <formula>99.99</formula>
      <formula>90</formula>
    </cfRule>
    <cfRule type="cellIs" dxfId="191" priority="9" operator="equal">
      <formula>100</formula>
    </cfRule>
  </conditionalFormatting>
  <conditionalFormatting sqref="C214:C232">
    <cfRule type="cellIs" dxfId="190" priority="4" operator="lessThan">
      <formula>90</formula>
    </cfRule>
    <cfRule type="cellIs" dxfId="189" priority="5" operator="between">
      <formula>99.99</formula>
      <formula>90</formula>
    </cfRule>
    <cfRule type="cellIs" dxfId="188" priority="6" operator="equal">
      <formula>100</formula>
    </cfRule>
  </conditionalFormatting>
  <conditionalFormatting sqref="C235:C239">
    <cfRule type="cellIs" dxfId="187" priority="1" operator="lessThan">
      <formula>90</formula>
    </cfRule>
    <cfRule type="cellIs" dxfId="186" priority="2" operator="between">
      <formula>99.99</formula>
      <formula>90</formula>
    </cfRule>
    <cfRule type="cellIs" dxfId="185" priority="3" operator="equal">
      <formula>100</formula>
    </cfRule>
  </conditionalFormatting>
  <hyperlinks>
    <hyperlink ref="H1" location="СВОД!A1" display="СВОД"/>
  </hyperlinks>
  <pageMargins left="0.7" right="0.7" top="0.75" bottom="0.75" header="0.3" footer="0.3"/>
  <pageSetup paperSize="9" orientation="portrait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255"/>
  <sheetViews>
    <sheetView zoomScale="85" zoomScaleNormal="85" workbookViewId="0">
      <pane xSplit="1" ySplit="1" topLeftCell="B158" activePane="bottomRight" state="frozen"/>
      <selection activeCell="G201" sqref="G201"/>
      <selection pane="topRight" activeCell="G201" sqref="G201"/>
      <selection pane="bottomLeft" activeCell="G201" sqref="G201"/>
      <selection pane="bottomRight" activeCell="A167" sqref="A167:B193"/>
    </sheetView>
  </sheetViews>
  <sheetFormatPr defaultRowHeight="14.4"/>
  <cols>
    <col min="1" max="1" width="4.109375" bestFit="1" customWidth="1"/>
    <col min="2" max="2" width="29.109375" bestFit="1" customWidth="1"/>
    <col min="3" max="3" width="7.88671875" bestFit="1" customWidth="1"/>
    <col min="4" max="4" width="12" customWidth="1"/>
    <col min="5" max="5" width="7.88671875" bestFit="1" customWidth="1"/>
    <col min="6" max="6" width="11.21875" bestFit="1" customWidth="1"/>
    <col min="8" max="8" width="23.109375" bestFit="1" customWidth="1"/>
    <col min="9" max="9" width="20.44140625" customWidth="1"/>
  </cols>
  <sheetData>
    <row r="1" spans="1:9" ht="26.4">
      <c r="A1" s="1" t="s">
        <v>0</v>
      </c>
      <c r="B1" s="3" t="s">
        <v>1</v>
      </c>
      <c r="C1" s="63" t="s">
        <v>89</v>
      </c>
      <c r="D1" s="63" t="s">
        <v>217</v>
      </c>
      <c r="E1" s="3" t="s">
        <v>88</v>
      </c>
      <c r="F1" s="249" t="str">
        <f>'время открытия'!F1</f>
        <v>Супервайзер</v>
      </c>
      <c r="H1" s="10" t="s">
        <v>100</v>
      </c>
    </row>
    <row r="2" spans="1:9">
      <c r="A2" s="1">
        <v>1</v>
      </c>
      <c r="B2" s="1" t="s">
        <v>2</v>
      </c>
      <c r="C2" s="1">
        <f>'время открытия'!C2</f>
        <v>31</v>
      </c>
      <c r="D2" s="119">
        <v>0</v>
      </c>
      <c r="E2" s="5">
        <f>100-D2*100/C2</f>
        <v>100</v>
      </c>
      <c r="F2" s="249" t="str">
        <f>'время открытия'!F2</f>
        <v>Ахрамеева</v>
      </c>
    </row>
    <row r="3" spans="1:9">
      <c r="A3" s="1">
        <v>2</v>
      </c>
      <c r="B3" s="1" t="s">
        <v>3</v>
      </c>
      <c r="C3" s="1">
        <f>'время открытия'!C3</f>
        <v>31</v>
      </c>
      <c r="D3" s="119">
        <v>0</v>
      </c>
      <c r="E3" s="5">
        <f t="shared" ref="E3:E65" si="0">100-D3*100/C3</f>
        <v>100</v>
      </c>
      <c r="F3" s="249" t="str">
        <f>'время открытия'!F3</f>
        <v>Неуймина</v>
      </c>
    </row>
    <row r="4" spans="1:9">
      <c r="A4" s="1">
        <v>3</v>
      </c>
      <c r="B4" s="1" t="s">
        <v>4</v>
      </c>
      <c r="C4" s="1">
        <f>'время открытия'!C4</f>
        <v>31</v>
      </c>
      <c r="D4" s="119">
        <v>0</v>
      </c>
      <c r="E4" s="5">
        <f t="shared" si="0"/>
        <v>100</v>
      </c>
      <c r="F4" s="249" t="str">
        <f>'время открытия'!F4</f>
        <v>Неуймина</v>
      </c>
    </row>
    <row r="5" spans="1:9">
      <c r="A5" s="1">
        <v>4</v>
      </c>
      <c r="B5" s="1" t="s">
        <v>5</v>
      </c>
      <c r="C5" s="1">
        <f>'время открытия'!C5</f>
        <v>31</v>
      </c>
      <c r="D5" s="119">
        <v>0</v>
      </c>
      <c r="E5" s="5">
        <f t="shared" si="0"/>
        <v>100</v>
      </c>
      <c r="F5" s="249" t="str">
        <f>'время открытия'!F5</f>
        <v>Неуймина</v>
      </c>
      <c r="H5" s="4">
        <v>100</v>
      </c>
      <c r="I5" s="48"/>
    </row>
    <row r="6" spans="1:9">
      <c r="A6" s="1">
        <v>5</v>
      </c>
      <c r="B6" s="1" t="s">
        <v>6</v>
      </c>
      <c r="C6" s="1">
        <f>'время открытия'!C6</f>
        <v>31</v>
      </c>
      <c r="D6" s="119">
        <v>0</v>
      </c>
      <c r="E6" s="5">
        <f t="shared" si="0"/>
        <v>100</v>
      </c>
      <c r="F6" s="249" t="str">
        <f>'время открытия'!F6</f>
        <v>Дарьин</v>
      </c>
      <c r="H6" s="4" t="s">
        <v>201</v>
      </c>
      <c r="I6" s="49"/>
    </row>
    <row r="7" spans="1:9">
      <c r="A7" s="1">
        <v>6</v>
      </c>
      <c r="B7" s="1" t="s">
        <v>7</v>
      </c>
      <c r="C7" s="1">
        <f>'время открытия'!C7</f>
        <v>31</v>
      </c>
      <c r="D7" s="119">
        <v>0</v>
      </c>
      <c r="E7" s="5">
        <f t="shared" si="0"/>
        <v>100</v>
      </c>
      <c r="F7" s="249" t="str">
        <f>'время открытия'!F7</f>
        <v>Неуймина</v>
      </c>
      <c r="H7" s="4" t="s">
        <v>183</v>
      </c>
      <c r="I7" s="50"/>
    </row>
    <row r="8" spans="1:9">
      <c r="A8" s="1">
        <v>7</v>
      </c>
      <c r="B8" s="1" t="s">
        <v>8</v>
      </c>
      <c r="C8" s="1">
        <f>'время открытия'!C8</f>
        <v>31</v>
      </c>
      <c r="D8" s="119">
        <v>0</v>
      </c>
      <c r="E8" s="5">
        <f t="shared" si="0"/>
        <v>100</v>
      </c>
      <c r="F8" s="249" t="str">
        <f>'время открытия'!F8</f>
        <v>Дарьин</v>
      </c>
      <c r="H8" t="s">
        <v>187</v>
      </c>
    </row>
    <row r="9" spans="1:9">
      <c r="A9" s="1">
        <v>8</v>
      </c>
      <c r="B9" s="1" t="s">
        <v>9</v>
      </c>
      <c r="C9" s="1">
        <f>'время открытия'!C9</f>
        <v>31</v>
      </c>
      <c r="D9" s="119">
        <v>0</v>
      </c>
      <c r="E9" s="5">
        <f t="shared" si="0"/>
        <v>100</v>
      </c>
      <c r="F9" s="249" t="str">
        <f>'время открытия'!F9</f>
        <v>Неуймина</v>
      </c>
    </row>
    <row r="10" spans="1:9">
      <c r="A10" s="1">
        <v>9</v>
      </c>
      <c r="B10" s="1" t="s">
        <v>10</v>
      </c>
      <c r="C10" s="1">
        <f>'время открытия'!C10</f>
        <v>31</v>
      </c>
      <c r="D10" s="119">
        <v>0</v>
      </c>
      <c r="E10" s="5">
        <f t="shared" si="0"/>
        <v>100</v>
      </c>
      <c r="F10" s="249" t="str">
        <f>'время открытия'!F10</f>
        <v>Ахрамеева</v>
      </c>
      <c r="H10" t="s">
        <v>288</v>
      </c>
      <c r="I10" s="125">
        <v>42152</v>
      </c>
    </row>
    <row r="11" spans="1:9">
      <c r="A11" s="1">
        <v>10</v>
      </c>
      <c r="B11" s="1" t="s">
        <v>11</v>
      </c>
      <c r="C11" s="1">
        <f>'время открытия'!C11</f>
        <v>31</v>
      </c>
      <c r="D11" s="119">
        <v>0</v>
      </c>
      <c r="E11" s="5">
        <f t="shared" si="0"/>
        <v>100</v>
      </c>
      <c r="F11" s="249" t="str">
        <f>'время открытия'!F11</f>
        <v>Калинина</v>
      </c>
      <c r="H11" t="s">
        <v>289</v>
      </c>
      <c r="I11" t="s">
        <v>476</v>
      </c>
    </row>
    <row r="12" spans="1:9">
      <c r="A12" s="1">
        <v>11</v>
      </c>
      <c r="B12" s="1" t="s">
        <v>12</v>
      </c>
      <c r="C12" s="1">
        <f>'время открытия'!C12</f>
        <v>31</v>
      </c>
      <c r="D12" s="119">
        <v>0</v>
      </c>
      <c r="E12" s="5">
        <f t="shared" si="0"/>
        <v>100</v>
      </c>
      <c r="F12" s="249" t="str">
        <f>'время открытия'!F12</f>
        <v>Дарьин</v>
      </c>
    </row>
    <row r="13" spans="1:9">
      <c r="A13" s="1">
        <v>12</v>
      </c>
      <c r="B13" s="1" t="s">
        <v>13</v>
      </c>
      <c r="C13" s="1">
        <f>'время открытия'!C13</f>
        <v>31</v>
      </c>
      <c r="D13" s="119">
        <v>0</v>
      </c>
      <c r="E13" s="5">
        <f t="shared" si="0"/>
        <v>100</v>
      </c>
      <c r="F13" s="249" t="str">
        <f>'время открытия'!F13</f>
        <v>Неуймина</v>
      </c>
    </row>
    <row r="14" spans="1:9">
      <c r="A14" s="1">
        <v>13</v>
      </c>
      <c r="B14" s="1" t="s">
        <v>14</v>
      </c>
      <c r="C14" s="1">
        <f>'время открытия'!C14</f>
        <v>29</v>
      </c>
      <c r="D14" s="119">
        <v>0</v>
      </c>
      <c r="E14" s="5">
        <f t="shared" si="0"/>
        <v>100</v>
      </c>
      <c r="F14" s="249" t="str">
        <f>'время открытия'!F14</f>
        <v>Клементьева</v>
      </c>
      <c r="H14" s="137"/>
    </row>
    <row r="15" spans="1:9">
      <c r="A15" s="1">
        <v>14</v>
      </c>
      <c r="B15" s="1" t="s">
        <v>15</v>
      </c>
      <c r="C15" s="1">
        <f>'время открытия'!C15</f>
        <v>31</v>
      </c>
      <c r="D15" s="119">
        <v>0</v>
      </c>
      <c r="E15" s="5">
        <f t="shared" si="0"/>
        <v>100</v>
      </c>
      <c r="F15" s="249" t="str">
        <f>'время открытия'!F15</f>
        <v>Хасанов</v>
      </c>
    </row>
    <row r="16" spans="1:9">
      <c r="A16" s="1">
        <v>15</v>
      </c>
      <c r="B16" s="1" t="s">
        <v>16</v>
      </c>
      <c r="C16" s="1">
        <f>'время открытия'!C16</f>
        <v>31</v>
      </c>
      <c r="D16" s="119">
        <v>0</v>
      </c>
      <c r="E16" s="5">
        <f t="shared" si="0"/>
        <v>100</v>
      </c>
      <c r="F16" s="249" t="str">
        <f>'время открытия'!F16</f>
        <v>Клементьева</v>
      </c>
    </row>
    <row r="17" spans="1:6">
      <c r="A17" s="1">
        <v>16</v>
      </c>
      <c r="B17" s="1" t="s">
        <v>17</v>
      </c>
      <c r="C17" s="1">
        <f>'время открытия'!C17</f>
        <v>31</v>
      </c>
      <c r="D17" s="119">
        <v>0</v>
      </c>
      <c r="E17" s="5">
        <f t="shared" si="0"/>
        <v>100</v>
      </c>
      <c r="F17" s="249" t="str">
        <f>'время открытия'!F17</f>
        <v>Хасанов</v>
      </c>
    </row>
    <row r="18" spans="1:6">
      <c r="A18" s="1">
        <v>17</v>
      </c>
      <c r="B18" s="1" t="s">
        <v>18</v>
      </c>
      <c r="C18" s="1">
        <f>'время открытия'!C18</f>
        <v>31</v>
      </c>
      <c r="D18" s="119">
        <v>0</v>
      </c>
      <c r="E18" s="5">
        <f t="shared" si="0"/>
        <v>100</v>
      </c>
      <c r="F18" s="249" t="str">
        <f>'время открытия'!F18</f>
        <v>Неуймина</v>
      </c>
    </row>
    <row r="19" spans="1:6">
      <c r="A19" s="1">
        <v>18</v>
      </c>
      <c r="B19" s="1" t="s">
        <v>19</v>
      </c>
      <c r="C19" s="1">
        <f>'время открытия'!C19</f>
        <v>31</v>
      </c>
      <c r="D19" s="119">
        <v>0</v>
      </c>
      <c r="E19" s="5">
        <f t="shared" si="0"/>
        <v>100</v>
      </c>
      <c r="F19" s="249" t="str">
        <f>'время открытия'!F19</f>
        <v>Клементьева</v>
      </c>
    </row>
    <row r="20" spans="1:6">
      <c r="A20" s="1">
        <v>19</v>
      </c>
      <c r="B20" s="1" t="s">
        <v>20</v>
      </c>
      <c r="C20" s="1">
        <f>'время открытия'!C20</f>
        <v>31</v>
      </c>
      <c r="D20" s="119">
        <v>0</v>
      </c>
      <c r="E20" s="5">
        <f t="shared" si="0"/>
        <v>100</v>
      </c>
      <c r="F20" s="249" t="str">
        <f>'время открытия'!F20</f>
        <v>Дарьин</v>
      </c>
    </row>
    <row r="21" spans="1:6">
      <c r="A21" s="1">
        <v>20</v>
      </c>
      <c r="B21" s="1" t="s">
        <v>21</v>
      </c>
      <c r="C21" s="1">
        <f>'время открытия'!C21</f>
        <v>29</v>
      </c>
      <c r="D21" s="119">
        <v>0</v>
      </c>
      <c r="E21" s="5">
        <f t="shared" si="0"/>
        <v>100</v>
      </c>
      <c r="F21" s="249" t="str">
        <f>'время открытия'!F21</f>
        <v>Калинина</v>
      </c>
    </row>
    <row r="22" spans="1:6">
      <c r="A22" s="1">
        <v>21</v>
      </c>
      <c r="B22" s="1" t="s">
        <v>22</v>
      </c>
      <c r="C22" s="1">
        <f>'время открытия'!C22</f>
        <v>31</v>
      </c>
      <c r="D22" s="119">
        <v>0</v>
      </c>
      <c r="E22" s="5">
        <f t="shared" si="0"/>
        <v>100</v>
      </c>
      <c r="F22" s="249" t="str">
        <f>'время открытия'!F22</f>
        <v>Жарникова</v>
      </c>
    </row>
    <row r="23" spans="1:6">
      <c r="A23" s="1">
        <v>22</v>
      </c>
      <c r="B23" s="1" t="s">
        <v>23</v>
      </c>
      <c r="C23" s="1">
        <f>'время открытия'!C23</f>
        <v>31</v>
      </c>
      <c r="D23" s="119">
        <v>0</v>
      </c>
      <c r="E23" s="5">
        <f t="shared" si="0"/>
        <v>100</v>
      </c>
      <c r="F23" s="249" t="str">
        <f>'время открытия'!F23</f>
        <v>Мазырин</v>
      </c>
    </row>
    <row r="24" spans="1:6">
      <c r="A24" s="1">
        <v>23</v>
      </c>
      <c r="B24" s="1" t="s">
        <v>24</v>
      </c>
      <c r="C24" s="1">
        <f>'время открытия'!C24</f>
        <v>19</v>
      </c>
      <c r="D24" s="119">
        <v>0</v>
      </c>
      <c r="E24" s="5">
        <f t="shared" si="0"/>
        <v>100</v>
      </c>
      <c r="F24" s="249" t="str">
        <f>'время открытия'!F24</f>
        <v>Мансурова</v>
      </c>
    </row>
    <row r="25" spans="1:6">
      <c r="A25" s="1">
        <v>24</v>
      </c>
      <c r="B25" s="1" t="s">
        <v>25</v>
      </c>
      <c r="C25" s="1">
        <f>'время открытия'!C25</f>
        <v>31</v>
      </c>
      <c r="D25" s="119">
        <v>0</v>
      </c>
      <c r="E25" s="5">
        <f t="shared" si="0"/>
        <v>100</v>
      </c>
      <c r="F25" s="249" t="str">
        <f>'время открытия'!F25</f>
        <v>Ахрамеева</v>
      </c>
    </row>
    <row r="26" spans="1:6">
      <c r="A26" s="1">
        <v>25</v>
      </c>
      <c r="B26" s="1" t="s">
        <v>26</v>
      </c>
      <c r="C26" s="1">
        <f>'время открытия'!C26</f>
        <v>31</v>
      </c>
      <c r="D26" s="119">
        <v>0</v>
      </c>
      <c r="E26" s="5">
        <f t="shared" si="0"/>
        <v>100</v>
      </c>
      <c r="F26" s="249" t="str">
        <f>'время открытия'!F26</f>
        <v>Мансурова</v>
      </c>
    </row>
    <row r="27" spans="1:6">
      <c r="A27" s="1">
        <v>26</v>
      </c>
      <c r="B27" s="1" t="s">
        <v>27</v>
      </c>
      <c r="C27" s="1">
        <f>'время открытия'!C27</f>
        <v>29</v>
      </c>
      <c r="D27" s="119">
        <v>0</v>
      </c>
      <c r="E27" s="5">
        <f t="shared" si="0"/>
        <v>100</v>
      </c>
      <c r="F27" s="249" t="str">
        <f>'время открытия'!F27</f>
        <v>Жарникова</v>
      </c>
    </row>
    <row r="28" spans="1:6">
      <c r="A28" s="1">
        <v>27</v>
      </c>
      <c r="B28" s="1" t="s">
        <v>28</v>
      </c>
      <c r="C28" s="1">
        <f>'время открытия'!C28</f>
        <v>31</v>
      </c>
      <c r="D28" s="119">
        <v>0</v>
      </c>
      <c r="E28" s="5">
        <f t="shared" si="0"/>
        <v>100</v>
      </c>
      <c r="F28" s="249" t="str">
        <f>'время открытия'!F28</f>
        <v>Клементьева</v>
      </c>
    </row>
    <row r="29" spans="1:6">
      <c r="A29" s="1">
        <v>28</v>
      </c>
      <c r="B29" s="1" t="s">
        <v>29</v>
      </c>
      <c r="C29" s="1">
        <f>'время открытия'!C29</f>
        <v>31</v>
      </c>
      <c r="D29" s="119">
        <v>0</v>
      </c>
      <c r="E29" s="5">
        <f t="shared" si="0"/>
        <v>100</v>
      </c>
      <c r="F29" s="249" t="str">
        <f>'время открытия'!F29</f>
        <v>Калинина</v>
      </c>
    </row>
    <row r="30" spans="1:6">
      <c r="A30" s="1">
        <v>29</v>
      </c>
      <c r="B30" s="1" t="s">
        <v>30</v>
      </c>
      <c r="C30" s="1">
        <f>'время открытия'!C30</f>
        <v>31</v>
      </c>
      <c r="D30" s="119">
        <v>0</v>
      </c>
      <c r="E30" s="5">
        <f t="shared" si="0"/>
        <v>100</v>
      </c>
      <c r="F30" s="249" t="str">
        <f>'время открытия'!F30</f>
        <v>Неуймина</v>
      </c>
    </row>
    <row r="31" spans="1:6">
      <c r="A31" s="1">
        <v>30</v>
      </c>
      <c r="B31" s="2" t="s">
        <v>31</v>
      </c>
      <c r="C31" s="1">
        <f>'время открытия'!C31</f>
        <v>29</v>
      </c>
      <c r="D31" s="119">
        <v>0</v>
      </c>
      <c r="E31" s="5">
        <f t="shared" si="0"/>
        <v>100</v>
      </c>
      <c r="F31" s="249" t="str">
        <f>'время открытия'!F31</f>
        <v>Калинина</v>
      </c>
    </row>
    <row r="32" spans="1:6">
      <c r="A32" s="1">
        <v>31</v>
      </c>
      <c r="B32" s="2" t="s">
        <v>32</v>
      </c>
      <c r="C32" s="1">
        <f>'время открытия'!C32</f>
        <v>31</v>
      </c>
      <c r="D32" s="119">
        <v>0</v>
      </c>
      <c r="E32" s="5">
        <f t="shared" si="0"/>
        <v>100</v>
      </c>
      <c r="F32" s="249" t="str">
        <f>'время открытия'!F32</f>
        <v>Мазырин</v>
      </c>
    </row>
    <row r="33" spans="1:6">
      <c r="A33" s="1">
        <v>32</v>
      </c>
      <c r="B33" s="2" t="s">
        <v>33</v>
      </c>
      <c r="C33" s="1">
        <f>'время открытия'!C33</f>
        <v>31</v>
      </c>
      <c r="D33" s="119">
        <v>0</v>
      </c>
      <c r="E33" s="5">
        <f t="shared" si="0"/>
        <v>100</v>
      </c>
      <c r="F33" s="249" t="str">
        <f>'время открытия'!F33</f>
        <v>Ахрамеева</v>
      </c>
    </row>
    <row r="34" spans="1:6">
      <c r="A34" s="1">
        <v>33</v>
      </c>
      <c r="B34" s="2" t="s">
        <v>34</v>
      </c>
      <c r="C34" s="1">
        <f>'время открытия'!C34</f>
        <v>31</v>
      </c>
      <c r="D34" s="119">
        <v>0</v>
      </c>
      <c r="E34" s="5">
        <f t="shared" si="0"/>
        <v>100</v>
      </c>
      <c r="F34" s="249" t="str">
        <f>'время открытия'!F34</f>
        <v>Ахрамеева</v>
      </c>
    </row>
    <row r="35" spans="1:6">
      <c r="A35" s="1">
        <v>34</v>
      </c>
      <c r="B35" s="2" t="s">
        <v>35</v>
      </c>
      <c r="C35" s="1">
        <f>'время открытия'!C35</f>
        <v>31</v>
      </c>
      <c r="D35" s="119">
        <v>0</v>
      </c>
      <c r="E35" s="5">
        <f t="shared" si="0"/>
        <v>100</v>
      </c>
      <c r="F35" s="249" t="str">
        <f>'время открытия'!F35</f>
        <v>Мансурова</v>
      </c>
    </row>
    <row r="36" spans="1:6">
      <c r="A36" s="1">
        <v>35</v>
      </c>
      <c r="B36" s="2" t="s">
        <v>36</v>
      </c>
      <c r="C36" s="1">
        <f>'время открытия'!C36</f>
        <v>31</v>
      </c>
      <c r="D36" s="119">
        <v>0</v>
      </c>
      <c r="E36" s="5">
        <f t="shared" si="0"/>
        <v>100</v>
      </c>
      <c r="F36" s="249" t="str">
        <f>'время открытия'!F36</f>
        <v>Ахрамеева</v>
      </c>
    </row>
    <row r="37" spans="1:6">
      <c r="A37" s="1">
        <v>36</v>
      </c>
      <c r="B37" s="2" t="s">
        <v>37</v>
      </c>
      <c r="C37" s="1">
        <f>'время открытия'!C37</f>
        <v>31</v>
      </c>
      <c r="D37" s="119">
        <v>0</v>
      </c>
      <c r="E37" s="5">
        <f t="shared" si="0"/>
        <v>100</v>
      </c>
      <c r="F37" s="249" t="str">
        <f>'время открытия'!F37</f>
        <v>Мазырин</v>
      </c>
    </row>
    <row r="38" spans="1:6">
      <c r="A38" s="1">
        <v>37</v>
      </c>
      <c r="B38" s="2" t="s">
        <v>38</v>
      </c>
      <c r="C38" s="1">
        <f>'время открытия'!C38</f>
        <v>29</v>
      </c>
      <c r="D38" s="119">
        <v>0</v>
      </c>
      <c r="E38" s="5">
        <f t="shared" si="0"/>
        <v>100</v>
      </c>
      <c r="F38" s="249" t="str">
        <f>'время открытия'!F38</f>
        <v>Жарникова</v>
      </c>
    </row>
    <row r="39" spans="1:6">
      <c r="A39" s="1">
        <v>38</v>
      </c>
      <c r="B39" s="2" t="s">
        <v>39</v>
      </c>
      <c r="C39" s="1">
        <f>'время открытия'!C39</f>
        <v>31</v>
      </c>
      <c r="D39" s="119">
        <v>0</v>
      </c>
      <c r="E39" s="5">
        <f t="shared" si="0"/>
        <v>100</v>
      </c>
      <c r="F39" s="249" t="str">
        <f>'время открытия'!F39</f>
        <v>Хасанов</v>
      </c>
    </row>
    <row r="40" spans="1:6">
      <c r="A40" s="1">
        <v>39</v>
      </c>
      <c r="B40" s="2" t="s">
        <v>40</v>
      </c>
      <c r="C40" s="1">
        <f>'время открытия'!C40</f>
        <v>31</v>
      </c>
      <c r="D40" s="119">
        <v>0</v>
      </c>
      <c r="E40" s="5">
        <f t="shared" si="0"/>
        <v>100</v>
      </c>
      <c r="F40" s="249" t="str">
        <f>'время открытия'!F40</f>
        <v>Ахрамеева</v>
      </c>
    </row>
    <row r="41" spans="1:6">
      <c r="A41" s="1">
        <v>40</v>
      </c>
      <c r="B41" s="2" t="s">
        <v>41</v>
      </c>
      <c r="C41" s="1">
        <f>'время открытия'!C41</f>
        <v>31</v>
      </c>
      <c r="D41" s="119">
        <v>0</v>
      </c>
      <c r="E41" s="5">
        <f t="shared" si="0"/>
        <v>100</v>
      </c>
      <c r="F41" s="249" t="str">
        <f>'время открытия'!F41</f>
        <v>Ахрамеева</v>
      </c>
    </row>
    <row r="42" spans="1:6">
      <c r="A42" s="1">
        <v>41</v>
      </c>
      <c r="B42" s="2" t="s">
        <v>42</v>
      </c>
      <c r="C42" s="1">
        <f>'время открытия'!C42</f>
        <v>29</v>
      </c>
      <c r="D42" s="119">
        <v>0</v>
      </c>
      <c r="E42" s="5">
        <f t="shared" si="0"/>
        <v>100</v>
      </c>
      <c r="F42" s="249" t="str">
        <f>'время открытия'!F42</f>
        <v>Неуймина</v>
      </c>
    </row>
    <row r="43" spans="1:6">
      <c r="A43" s="1">
        <v>42</v>
      </c>
      <c r="B43" s="2" t="s">
        <v>43</v>
      </c>
      <c r="C43" s="1">
        <f>'время открытия'!C43</f>
        <v>31</v>
      </c>
      <c r="D43" s="119">
        <v>0</v>
      </c>
      <c r="E43" s="5">
        <f t="shared" si="0"/>
        <v>100</v>
      </c>
      <c r="F43" s="249" t="str">
        <f>'время открытия'!F43</f>
        <v>Клементьева</v>
      </c>
    </row>
    <row r="44" spans="1:6">
      <c r="A44" s="1">
        <v>43</v>
      </c>
      <c r="B44" s="2" t="s">
        <v>44</v>
      </c>
      <c r="C44" s="1">
        <f>'время открытия'!C44</f>
        <v>31</v>
      </c>
      <c r="D44" s="119">
        <v>0</v>
      </c>
      <c r="E44" s="5">
        <f t="shared" si="0"/>
        <v>100</v>
      </c>
      <c r="F44" s="249" t="str">
        <f>'время открытия'!F44</f>
        <v>Неуймина</v>
      </c>
    </row>
    <row r="45" spans="1:6">
      <c r="A45" s="1">
        <v>44</v>
      </c>
      <c r="B45" s="2" t="s">
        <v>45</v>
      </c>
      <c r="C45" s="1">
        <f>'время открытия'!C45</f>
        <v>31</v>
      </c>
      <c r="D45" s="119">
        <v>0</v>
      </c>
      <c r="E45" s="5">
        <f t="shared" si="0"/>
        <v>100</v>
      </c>
      <c r="F45" s="249" t="str">
        <f>'время открытия'!F45</f>
        <v>Клементьева</v>
      </c>
    </row>
    <row r="46" spans="1:6">
      <c r="A46" s="1">
        <v>45</v>
      </c>
      <c r="B46" s="2" t="s">
        <v>46</v>
      </c>
      <c r="C46" s="1">
        <f>'время открытия'!C46</f>
        <v>30</v>
      </c>
      <c r="D46" s="119">
        <v>0</v>
      </c>
      <c r="E46" s="5">
        <f t="shared" si="0"/>
        <v>100</v>
      </c>
      <c r="F46" s="249" t="str">
        <f>'время открытия'!F46</f>
        <v>Мансурова</v>
      </c>
    </row>
    <row r="47" spans="1:6">
      <c r="A47" s="1">
        <v>46</v>
      </c>
      <c r="B47" s="2" t="s">
        <v>47</v>
      </c>
      <c r="C47" s="1">
        <f>'время открытия'!C47</f>
        <v>31</v>
      </c>
      <c r="D47" s="119">
        <v>0</v>
      </c>
      <c r="E47" s="5">
        <f t="shared" si="0"/>
        <v>100</v>
      </c>
      <c r="F47" s="249" t="str">
        <f>'время открытия'!F47</f>
        <v>Хасанов</v>
      </c>
    </row>
    <row r="48" spans="1:6">
      <c r="A48" s="1">
        <v>47</v>
      </c>
      <c r="B48" s="2" t="s">
        <v>48</v>
      </c>
      <c r="C48" s="1">
        <f>'время открытия'!C48</f>
        <v>31</v>
      </c>
      <c r="D48" s="119">
        <v>0</v>
      </c>
      <c r="E48" s="5">
        <f t="shared" si="0"/>
        <v>100</v>
      </c>
      <c r="F48" s="249" t="str">
        <f>'время открытия'!F48</f>
        <v>Неуймина</v>
      </c>
    </row>
    <row r="49" spans="1:6">
      <c r="A49" s="1">
        <v>48</v>
      </c>
      <c r="B49" s="2" t="s">
        <v>49</v>
      </c>
      <c r="C49" s="1">
        <f>'время открытия'!C49</f>
        <v>31</v>
      </c>
      <c r="D49" s="119">
        <v>0</v>
      </c>
      <c r="E49" s="5">
        <f t="shared" si="0"/>
        <v>100</v>
      </c>
      <c r="F49" s="249" t="str">
        <f>'время открытия'!F49</f>
        <v>Мазырин</v>
      </c>
    </row>
    <row r="50" spans="1:6">
      <c r="A50" s="1">
        <v>49</v>
      </c>
      <c r="B50" s="2" t="s">
        <v>50</v>
      </c>
      <c r="C50" s="1">
        <f>'время открытия'!C50</f>
        <v>31</v>
      </c>
      <c r="D50" s="119">
        <v>0</v>
      </c>
      <c r="E50" s="5">
        <f t="shared" si="0"/>
        <v>100</v>
      </c>
      <c r="F50" s="249" t="str">
        <f>'время открытия'!F50</f>
        <v>Жарникова</v>
      </c>
    </row>
    <row r="51" spans="1:6">
      <c r="A51" s="1">
        <v>50</v>
      </c>
      <c r="B51" s="2" t="s">
        <v>51</v>
      </c>
      <c r="C51" s="1">
        <f>'время открытия'!C51</f>
        <v>31</v>
      </c>
      <c r="D51" s="119">
        <v>0</v>
      </c>
      <c r="E51" s="5">
        <f t="shared" si="0"/>
        <v>100</v>
      </c>
      <c r="F51" s="249" t="str">
        <f>'время открытия'!F51</f>
        <v>Ахрамеева</v>
      </c>
    </row>
    <row r="52" spans="1:6">
      <c r="A52" s="1">
        <v>51</v>
      </c>
      <c r="B52" s="2" t="s">
        <v>52</v>
      </c>
      <c r="C52" s="1">
        <f>'время открытия'!C52</f>
        <v>31</v>
      </c>
      <c r="D52" s="119">
        <v>0</v>
      </c>
      <c r="E52" s="5">
        <f t="shared" si="0"/>
        <v>100</v>
      </c>
      <c r="F52" s="249" t="str">
        <f>'время открытия'!F52</f>
        <v>Мансурова</v>
      </c>
    </row>
    <row r="53" spans="1:6">
      <c r="A53" s="1">
        <v>52</v>
      </c>
      <c r="B53" s="2" t="s">
        <v>53</v>
      </c>
      <c r="C53" s="1">
        <f>'время открытия'!C53</f>
        <v>31</v>
      </c>
      <c r="D53" s="119">
        <v>0</v>
      </c>
      <c r="E53" s="5">
        <f t="shared" si="0"/>
        <v>100</v>
      </c>
      <c r="F53" s="249" t="str">
        <f>'время открытия'!F53</f>
        <v>Петухов</v>
      </c>
    </row>
    <row r="54" spans="1:6">
      <c r="A54" s="1">
        <v>53</v>
      </c>
      <c r="B54" s="2" t="s">
        <v>54</v>
      </c>
      <c r="C54" s="1">
        <f>'время открытия'!C54</f>
        <v>29</v>
      </c>
      <c r="D54" s="119">
        <v>0</v>
      </c>
      <c r="E54" s="5">
        <f t="shared" si="0"/>
        <v>100</v>
      </c>
      <c r="F54" s="249" t="str">
        <f>'время открытия'!F54</f>
        <v>Петухов</v>
      </c>
    </row>
    <row r="55" spans="1:6">
      <c r="A55" s="1">
        <v>54</v>
      </c>
      <c r="B55" s="2" t="s">
        <v>55</v>
      </c>
      <c r="C55" s="1">
        <f>'время открытия'!C55</f>
        <v>31</v>
      </c>
      <c r="D55" s="119">
        <v>0</v>
      </c>
      <c r="E55" s="5">
        <f t="shared" si="0"/>
        <v>100</v>
      </c>
      <c r="F55" s="249" t="str">
        <f>'время открытия'!F55</f>
        <v>Жарникова</v>
      </c>
    </row>
    <row r="56" spans="1:6">
      <c r="A56" s="1">
        <v>55</v>
      </c>
      <c r="B56" s="2" t="s">
        <v>56</v>
      </c>
      <c r="C56" s="1">
        <f>'время открытия'!C56</f>
        <v>31</v>
      </c>
      <c r="D56" s="119">
        <v>0</v>
      </c>
      <c r="E56" s="5">
        <f t="shared" si="0"/>
        <v>100</v>
      </c>
      <c r="F56" s="249" t="str">
        <f>'время открытия'!F56</f>
        <v>Жарникова</v>
      </c>
    </row>
    <row r="57" spans="1:6">
      <c r="A57" s="1">
        <v>56</v>
      </c>
      <c r="B57" s="2" t="s">
        <v>57</v>
      </c>
      <c r="C57" s="1">
        <f>'время открытия'!C57</f>
        <v>31</v>
      </c>
      <c r="D57" s="119">
        <v>0</v>
      </c>
      <c r="E57" s="5">
        <f t="shared" si="0"/>
        <v>100</v>
      </c>
      <c r="F57" s="249" t="str">
        <f>'время открытия'!F57</f>
        <v>Жарникова</v>
      </c>
    </row>
    <row r="58" spans="1:6">
      <c r="A58" s="1">
        <v>58</v>
      </c>
      <c r="B58" s="2" t="s">
        <v>59</v>
      </c>
      <c r="C58" s="1">
        <f>'время открытия'!C58</f>
        <v>31</v>
      </c>
      <c r="D58" s="119">
        <v>0</v>
      </c>
      <c r="E58" s="5">
        <f t="shared" si="0"/>
        <v>100</v>
      </c>
      <c r="F58" s="249" t="str">
        <f>'время открытия'!F58</f>
        <v>Ахрамеева</v>
      </c>
    </row>
    <row r="59" spans="1:6">
      <c r="A59" s="1">
        <v>59</v>
      </c>
      <c r="B59" s="2" t="s">
        <v>60</v>
      </c>
      <c r="C59" s="1">
        <f>'время открытия'!C59</f>
        <v>31</v>
      </c>
      <c r="D59" s="119">
        <v>0</v>
      </c>
      <c r="E59" s="5">
        <f t="shared" si="0"/>
        <v>100</v>
      </c>
      <c r="F59" s="249" t="str">
        <f>'время открытия'!F59</f>
        <v>Ахрамеева</v>
      </c>
    </row>
    <row r="60" spans="1:6">
      <c r="A60" s="1">
        <v>60</v>
      </c>
      <c r="B60" s="2" t="s">
        <v>61</v>
      </c>
      <c r="C60" s="1">
        <f>'время открытия'!C60</f>
        <v>31</v>
      </c>
      <c r="D60" s="119">
        <v>0</v>
      </c>
      <c r="E60" s="5">
        <f t="shared" si="0"/>
        <v>100</v>
      </c>
      <c r="F60" s="249" t="str">
        <f>'время открытия'!F60</f>
        <v>Ахрамеева</v>
      </c>
    </row>
    <row r="61" spans="1:6">
      <c r="A61" s="1">
        <v>61</v>
      </c>
      <c r="B61" s="2" t="s">
        <v>62</v>
      </c>
      <c r="C61" s="1">
        <f>'время открытия'!C61</f>
        <v>28</v>
      </c>
      <c r="D61" s="119">
        <v>0</v>
      </c>
      <c r="E61" s="5">
        <f t="shared" si="0"/>
        <v>100</v>
      </c>
      <c r="F61" s="249" t="str">
        <f>'время открытия'!F61</f>
        <v>Трусов</v>
      </c>
    </row>
    <row r="62" spans="1:6">
      <c r="A62" s="1">
        <v>62</v>
      </c>
      <c r="B62" s="2" t="s">
        <v>63</v>
      </c>
      <c r="C62" s="1">
        <f>'время открытия'!C62</f>
        <v>31</v>
      </c>
      <c r="D62" s="119">
        <v>0</v>
      </c>
      <c r="E62" s="5">
        <f t="shared" si="0"/>
        <v>100</v>
      </c>
      <c r="F62" s="249" t="str">
        <f>'время открытия'!F62</f>
        <v>Неуймина</v>
      </c>
    </row>
    <row r="63" spans="1:6">
      <c r="A63" s="1">
        <v>63</v>
      </c>
      <c r="B63" s="2" t="s">
        <v>64</v>
      </c>
      <c r="C63" s="1">
        <f>'время открытия'!C63</f>
        <v>31</v>
      </c>
      <c r="D63" s="119">
        <v>0</v>
      </c>
      <c r="E63" s="5">
        <f t="shared" si="0"/>
        <v>100</v>
      </c>
      <c r="F63" s="249" t="str">
        <f>'время открытия'!F63</f>
        <v>Ахрамеева</v>
      </c>
    </row>
    <row r="64" spans="1:6">
      <c r="A64" s="1">
        <v>64</v>
      </c>
      <c r="B64" s="2" t="s">
        <v>65</v>
      </c>
      <c r="C64" s="1">
        <f>'время открытия'!C64</f>
        <v>31</v>
      </c>
      <c r="D64" s="119">
        <v>0</v>
      </c>
      <c r="E64" s="5">
        <f t="shared" si="0"/>
        <v>100</v>
      </c>
      <c r="F64" s="249" t="str">
        <f>'время открытия'!F64</f>
        <v>Мазырин</v>
      </c>
    </row>
    <row r="65" spans="1:8">
      <c r="A65" s="1">
        <v>65</v>
      </c>
      <c r="B65" s="2" t="s">
        <v>66</v>
      </c>
      <c r="C65" s="1">
        <f>'время открытия'!C65</f>
        <v>31</v>
      </c>
      <c r="D65" s="119">
        <v>0</v>
      </c>
      <c r="E65" s="5">
        <f t="shared" si="0"/>
        <v>100</v>
      </c>
      <c r="F65" s="249" t="str">
        <f>'время открытия'!F65</f>
        <v>Калинина</v>
      </c>
    </row>
    <row r="66" spans="1:8">
      <c r="A66" s="1">
        <v>66</v>
      </c>
      <c r="B66" s="2" t="s">
        <v>67</v>
      </c>
      <c r="C66" s="1">
        <f>'время открытия'!C66</f>
        <v>31</v>
      </c>
      <c r="D66" s="119">
        <v>0</v>
      </c>
      <c r="E66" s="5">
        <f t="shared" ref="E66:E72" si="1">100-D66*100/C66</f>
        <v>100</v>
      </c>
      <c r="F66" s="249" t="str">
        <f>'время открытия'!F66</f>
        <v>Клементьева</v>
      </c>
    </row>
    <row r="67" spans="1:8">
      <c r="A67" s="1">
        <v>67</v>
      </c>
      <c r="B67" s="2" t="s">
        <v>68</v>
      </c>
      <c r="C67" s="1">
        <f>'время открытия'!C67</f>
        <v>31</v>
      </c>
      <c r="D67" s="119">
        <v>0</v>
      </c>
      <c r="E67" s="5">
        <f t="shared" si="1"/>
        <v>100</v>
      </c>
      <c r="F67" s="249" t="str">
        <f>'время открытия'!F67</f>
        <v>Мансурова</v>
      </c>
    </row>
    <row r="68" spans="1:8">
      <c r="A68" s="1">
        <v>68</v>
      </c>
      <c r="B68" s="2" t="s">
        <v>69</v>
      </c>
      <c r="C68" s="1">
        <f>'время открытия'!C68</f>
        <v>31</v>
      </c>
      <c r="D68" s="119">
        <v>0</v>
      </c>
      <c r="E68" s="5">
        <f t="shared" si="1"/>
        <v>100</v>
      </c>
      <c r="F68" s="249" t="str">
        <f>'время открытия'!F68</f>
        <v>Ахтямова</v>
      </c>
    </row>
    <row r="69" spans="1:8">
      <c r="A69" s="1">
        <v>69</v>
      </c>
      <c r="B69" s="2" t="s">
        <v>70</v>
      </c>
      <c r="C69" s="1">
        <f>'время открытия'!C69</f>
        <v>31</v>
      </c>
      <c r="D69" s="119">
        <v>0</v>
      </c>
      <c r="E69" s="5">
        <f t="shared" si="1"/>
        <v>100</v>
      </c>
      <c r="F69" s="249" t="str">
        <f>'время открытия'!F69</f>
        <v>Петухов</v>
      </c>
      <c r="H69" s="150"/>
    </row>
    <row r="70" spans="1:8">
      <c r="A70" s="1">
        <v>70</v>
      </c>
      <c r="B70" s="2" t="s">
        <v>71</v>
      </c>
      <c r="C70" s="1">
        <f>'время открытия'!C70</f>
        <v>31</v>
      </c>
      <c r="D70" s="119">
        <v>0</v>
      </c>
      <c r="E70" s="5">
        <f t="shared" si="1"/>
        <v>100</v>
      </c>
      <c r="F70" s="249" t="str">
        <f>'время открытия'!F70</f>
        <v>Мансурова</v>
      </c>
      <c r="H70" s="150"/>
    </row>
    <row r="71" spans="1:8">
      <c r="A71" s="1">
        <v>71</v>
      </c>
      <c r="B71" s="2" t="s">
        <v>72</v>
      </c>
      <c r="C71" s="1">
        <f>'время открытия'!C71</f>
        <v>31</v>
      </c>
      <c r="D71" s="119">
        <v>0</v>
      </c>
      <c r="E71" s="5">
        <f t="shared" si="1"/>
        <v>100</v>
      </c>
      <c r="F71" s="249" t="str">
        <f>'время открытия'!F71</f>
        <v>Хасанов</v>
      </c>
      <c r="H71" s="150"/>
    </row>
    <row r="72" spans="1:8">
      <c r="A72" s="1">
        <v>72</v>
      </c>
      <c r="B72" s="2" t="s">
        <v>73</v>
      </c>
      <c r="C72" s="1">
        <f>'время открытия'!C72</f>
        <v>31</v>
      </c>
      <c r="D72" s="119">
        <v>0</v>
      </c>
      <c r="E72" s="5">
        <f t="shared" si="1"/>
        <v>100</v>
      </c>
      <c r="F72" s="249" t="str">
        <f>'время открытия'!F72</f>
        <v>Савченко</v>
      </c>
      <c r="H72" s="150"/>
    </row>
    <row r="73" spans="1:8">
      <c r="A73" s="1">
        <v>73</v>
      </c>
      <c r="B73" s="2" t="s">
        <v>165</v>
      </c>
      <c r="C73" s="1">
        <f>'время открытия'!C73</f>
        <v>31</v>
      </c>
      <c r="D73" s="119">
        <v>0</v>
      </c>
      <c r="E73" s="5">
        <f t="shared" ref="E73:E142" si="2">100-D73*100/C73</f>
        <v>100</v>
      </c>
      <c r="F73" s="249" t="str">
        <f>'время открытия'!F73</f>
        <v>Савченко</v>
      </c>
      <c r="H73" s="150"/>
    </row>
    <row r="74" spans="1:8">
      <c r="A74" s="1">
        <v>74</v>
      </c>
      <c r="B74" s="2" t="s">
        <v>166</v>
      </c>
      <c r="C74" s="1">
        <f>'время открытия'!C74</f>
        <v>31</v>
      </c>
      <c r="D74" s="119">
        <v>0</v>
      </c>
      <c r="E74" s="5">
        <f t="shared" si="2"/>
        <v>100</v>
      </c>
      <c r="F74" s="249" t="str">
        <f>'время открытия'!F74</f>
        <v>Жарникова</v>
      </c>
      <c r="H74" s="150"/>
    </row>
    <row r="75" spans="1:8">
      <c r="A75" s="132">
        <v>75</v>
      </c>
      <c r="B75" s="133" t="s">
        <v>568</v>
      </c>
      <c r="C75" s="1">
        <f>'время открытия'!C75</f>
        <v>31</v>
      </c>
      <c r="D75" s="119">
        <v>0</v>
      </c>
      <c r="E75" s="5">
        <f t="shared" si="2"/>
        <v>100</v>
      </c>
      <c r="F75" s="249" t="str">
        <f>'время открытия'!F75</f>
        <v>Хасанов</v>
      </c>
      <c r="H75" s="150"/>
    </row>
    <row r="76" spans="1:8">
      <c r="A76" s="132">
        <v>76</v>
      </c>
      <c r="B76" s="133" t="s">
        <v>478</v>
      </c>
      <c r="C76" s="1">
        <f>'время открытия'!C76</f>
        <v>28</v>
      </c>
      <c r="D76" s="119">
        <v>0</v>
      </c>
      <c r="E76" s="5">
        <f t="shared" si="2"/>
        <v>100</v>
      </c>
      <c r="F76" s="249" t="str">
        <f>'время открытия'!F76</f>
        <v>Трусов</v>
      </c>
      <c r="H76" s="150"/>
    </row>
    <row r="77" spans="1:8">
      <c r="A77" s="1">
        <v>77</v>
      </c>
      <c r="B77" s="2" t="s">
        <v>445</v>
      </c>
      <c r="C77" s="1">
        <f>'время открытия'!C77</f>
        <v>30</v>
      </c>
      <c r="D77" s="119">
        <v>0</v>
      </c>
      <c r="E77" s="5">
        <f t="shared" si="2"/>
        <v>100</v>
      </c>
      <c r="F77" s="249" t="str">
        <f>'время открытия'!F77</f>
        <v>Хасанов</v>
      </c>
      <c r="H77" s="150"/>
    </row>
    <row r="78" spans="1:8">
      <c r="A78" s="132">
        <v>78</v>
      </c>
      <c r="B78" s="133" t="s">
        <v>444</v>
      </c>
      <c r="C78" s="1">
        <f>'время открытия'!C78</f>
        <v>31</v>
      </c>
      <c r="D78" s="119">
        <v>0</v>
      </c>
      <c r="E78" s="5">
        <f t="shared" si="2"/>
        <v>100</v>
      </c>
      <c r="F78" s="249" t="str">
        <f>'время открытия'!F78</f>
        <v>Ахрамеева</v>
      </c>
      <c r="H78" s="150"/>
    </row>
    <row r="79" spans="1:8">
      <c r="A79" s="132">
        <v>79</v>
      </c>
      <c r="B79" s="133" t="s">
        <v>482</v>
      </c>
      <c r="C79" s="1">
        <f>'время открытия'!C79</f>
        <v>31</v>
      </c>
      <c r="D79" s="119">
        <v>0</v>
      </c>
      <c r="E79" s="5">
        <f t="shared" si="2"/>
        <v>100</v>
      </c>
      <c r="F79" s="249" t="str">
        <f>'время открытия'!F79</f>
        <v>Клементьева</v>
      </c>
      <c r="H79" s="150"/>
    </row>
    <row r="80" spans="1:8">
      <c r="A80" s="1">
        <v>80</v>
      </c>
      <c r="B80" s="2" t="s">
        <v>475</v>
      </c>
      <c r="C80" s="1">
        <f>'время открытия'!C80</f>
        <v>31</v>
      </c>
      <c r="D80" s="119">
        <v>0</v>
      </c>
      <c r="E80" s="5">
        <f t="shared" si="2"/>
        <v>100</v>
      </c>
      <c r="F80" s="249" t="str">
        <f>'время открытия'!F80</f>
        <v>Емельянова</v>
      </c>
      <c r="H80" s="116"/>
    </row>
    <row r="81" spans="1:8">
      <c r="A81" s="132">
        <v>81</v>
      </c>
      <c r="B81" s="151" t="s">
        <v>514</v>
      </c>
      <c r="C81" s="1">
        <f>'время открытия'!C81</f>
        <v>31</v>
      </c>
      <c r="D81" s="119">
        <v>0</v>
      </c>
      <c r="E81" s="5">
        <f t="shared" si="2"/>
        <v>100</v>
      </c>
      <c r="F81" s="249" t="str">
        <f>'время открытия'!F81</f>
        <v>Дарьин</v>
      </c>
      <c r="H81" s="116"/>
    </row>
    <row r="82" spans="1:8">
      <c r="A82" s="132">
        <v>82</v>
      </c>
      <c r="B82" s="133" t="s">
        <v>473</v>
      </c>
      <c r="C82" s="1">
        <f>'время открытия'!C82</f>
        <v>31</v>
      </c>
      <c r="D82" s="119">
        <v>0</v>
      </c>
      <c r="E82" s="5">
        <f t="shared" si="2"/>
        <v>100</v>
      </c>
      <c r="F82" s="249" t="str">
        <f>'время открытия'!F82</f>
        <v>Неуймина</v>
      </c>
      <c r="H82" s="116"/>
    </row>
    <row r="83" spans="1:8">
      <c r="A83" s="1">
        <v>83</v>
      </c>
      <c r="B83" s="2" t="s">
        <v>502</v>
      </c>
      <c r="C83" s="1">
        <f>'время открытия'!C83</f>
        <v>31</v>
      </c>
      <c r="D83" s="119">
        <v>0</v>
      </c>
      <c r="E83" s="5">
        <f t="shared" si="2"/>
        <v>100</v>
      </c>
      <c r="F83" s="249" t="str">
        <f>'время открытия'!F83</f>
        <v>Мансурова</v>
      </c>
      <c r="H83" s="116"/>
    </row>
    <row r="84" spans="1:8">
      <c r="A84" s="1">
        <v>84</v>
      </c>
      <c r="B84" s="2" t="s">
        <v>479</v>
      </c>
      <c r="C84" s="1">
        <f>'время открытия'!C84</f>
        <v>31</v>
      </c>
      <c r="D84" s="119">
        <v>0</v>
      </c>
      <c r="E84" s="5">
        <f t="shared" si="2"/>
        <v>100</v>
      </c>
      <c r="F84" s="249" t="str">
        <f>'время открытия'!F84</f>
        <v>Савченко</v>
      </c>
      <c r="H84" s="116"/>
    </row>
    <row r="85" spans="1:8">
      <c r="A85" s="1">
        <v>85</v>
      </c>
      <c r="B85" s="2" t="s">
        <v>474</v>
      </c>
      <c r="C85" s="1">
        <f>'время открытия'!C85</f>
        <v>31</v>
      </c>
      <c r="D85" s="119">
        <v>0</v>
      </c>
      <c r="E85" s="5">
        <f t="shared" si="2"/>
        <v>100</v>
      </c>
      <c r="F85" s="249" t="str">
        <f>'время открытия'!F85</f>
        <v>Мазырин</v>
      </c>
      <c r="H85" s="116"/>
    </row>
    <row r="86" spans="1:8">
      <c r="A86" s="1">
        <v>86</v>
      </c>
      <c r="B86" s="2" t="s">
        <v>480</v>
      </c>
      <c r="C86" s="1">
        <f>'время открытия'!C86</f>
        <v>31</v>
      </c>
      <c r="D86" s="119">
        <v>0</v>
      </c>
      <c r="E86" s="5">
        <f t="shared" si="2"/>
        <v>100</v>
      </c>
      <c r="F86" s="249" t="str">
        <f>'время открытия'!F86</f>
        <v>Жарникова</v>
      </c>
      <c r="H86" s="116"/>
    </row>
    <row r="87" spans="1:8">
      <c r="A87" s="1">
        <v>87</v>
      </c>
      <c r="B87" s="2" t="s">
        <v>481</v>
      </c>
      <c r="C87" s="1">
        <f>'время открытия'!C87</f>
        <v>31</v>
      </c>
      <c r="D87" s="119">
        <v>0</v>
      </c>
      <c r="E87" s="5">
        <f t="shared" si="2"/>
        <v>100</v>
      </c>
      <c r="F87" s="249" t="str">
        <f>'время открытия'!F87</f>
        <v>Мансурова</v>
      </c>
      <c r="H87" s="116"/>
    </row>
    <row r="88" spans="1:8">
      <c r="A88" s="1">
        <v>88</v>
      </c>
      <c r="B88" s="136" t="s">
        <v>503</v>
      </c>
      <c r="C88" s="1">
        <f>'время открытия'!C88</f>
        <v>31</v>
      </c>
      <c r="D88" s="119">
        <v>0</v>
      </c>
      <c r="E88" s="5">
        <f t="shared" si="2"/>
        <v>100</v>
      </c>
      <c r="F88" s="249" t="str">
        <f>'время открытия'!F88</f>
        <v>Жарникова</v>
      </c>
      <c r="H88" s="116"/>
    </row>
    <row r="89" spans="1:8">
      <c r="A89" s="1">
        <v>89</v>
      </c>
      <c r="B89" s="2" t="s">
        <v>507</v>
      </c>
      <c r="C89" s="1">
        <f>'время открытия'!C89</f>
        <v>31</v>
      </c>
      <c r="D89" s="119">
        <v>0</v>
      </c>
      <c r="E89" s="5">
        <f t="shared" si="2"/>
        <v>100</v>
      </c>
      <c r="F89" s="249" t="str">
        <f>'время открытия'!F89</f>
        <v>Калинина</v>
      </c>
      <c r="H89" s="116"/>
    </row>
    <row r="90" spans="1:8">
      <c r="A90" s="132">
        <v>90</v>
      </c>
      <c r="B90" s="133" t="s">
        <v>537</v>
      </c>
      <c r="C90" s="1">
        <f>'время открытия'!C90</f>
        <v>29</v>
      </c>
      <c r="D90" s="119">
        <v>0</v>
      </c>
      <c r="E90" s="5">
        <f t="shared" si="2"/>
        <v>100</v>
      </c>
      <c r="F90" s="249" t="str">
        <f>'время открытия'!F90</f>
        <v>Калинина</v>
      </c>
      <c r="H90" s="116"/>
    </row>
    <row r="91" spans="1:8">
      <c r="A91" s="132">
        <v>91</v>
      </c>
      <c r="B91" s="133" t="s">
        <v>505</v>
      </c>
      <c r="C91" s="1">
        <f>'время открытия'!C91</f>
        <v>31</v>
      </c>
      <c r="D91" s="119">
        <v>0</v>
      </c>
      <c r="E91" s="5">
        <f t="shared" si="2"/>
        <v>100</v>
      </c>
      <c r="F91" s="249" t="str">
        <f>'время открытия'!F91</f>
        <v>Ахрамеева</v>
      </c>
      <c r="H91" s="116"/>
    </row>
    <row r="92" spans="1:8">
      <c r="A92" s="1">
        <v>92</v>
      </c>
      <c r="B92" s="136" t="s">
        <v>517</v>
      </c>
      <c r="C92" s="1">
        <f>'время открытия'!C92</f>
        <v>30</v>
      </c>
      <c r="D92" s="119">
        <v>0</v>
      </c>
      <c r="E92" s="5">
        <f t="shared" si="2"/>
        <v>100</v>
      </c>
      <c r="F92" s="249" t="str">
        <f>'время открытия'!F92</f>
        <v>Мансурова</v>
      </c>
      <c r="H92" s="116"/>
    </row>
    <row r="93" spans="1:8">
      <c r="A93" s="1">
        <v>93</v>
      </c>
      <c r="B93" s="136" t="s">
        <v>520</v>
      </c>
      <c r="C93" s="1">
        <f>'время открытия'!C93</f>
        <v>29</v>
      </c>
      <c r="D93" s="119">
        <v>0</v>
      </c>
      <c r="E93" s="5">
        <f t="shared" si="2"/>
        <v>100</v>
      </c>
      <c r="F93" s="249" t="str">
        <f>'время открытия'!F93</f>
        <v>Клементьева</v>
      </c>
      <c r="H93" s="116"/>
    </row>
    <row r="94" spans="1:8">
      <c r="A94" s="1">
        <v>94</v>
      </c>
      <c r="B94" s="136" t="s">
        <v>516</v>
      </c>
      <c r="C94" s="1">
        <f>'время открытия'!C94</f>
        <v>30</v>
      </c>
      <c r="D94" s="119">
        <v>0</v>
      </c>
      <c r="E94" s="5">
        <f t="shared" si="2"/>
        <v>100</v>
      </c>
      <c r="F94" s="249" t="str">
        <f>'время открытия'!F94</f>
        <v>Клементьева</v>
      </c>
      <c r="H94" s="116"/>
    </row>
    <row r="95" spans="1:8">
      <c r="A95" s="1">
        <v>95</v>
      </c>
      <c r="B95" s="136" t="s">
        <v>543</v>
      </c>
      <c r="C95" s="1">
        <f>'время открытия'!C95</f>
        <v>31</v>
      </c>
      <c r="D95" s="119">
        <v>0</v>
      </c>
      <c r="E95" s="5">
        <f t="shared" si="2"/>
        <v>100</v>
      </c>
      <c r="F95" s="249" t="str">
        <f>'время открытия'!F95</f>
        <v>Коровина</v>
      </c>
      <c r="H95" s="116"/>
    </row>
    <row r="96" spans="1:8">
      <c r="A96" s="1">
        <v>96</v>
      </c>
      <c r="B96" s="136" t="s">
        <v>525</v>
      </c>
      <c r="C96" s="1">
        <f>'время открытия'!C96</f>
        <v>31</v>
      </c>
      <c r="D96" s="119">
        <v>0</v>
      </c>
      <c r="E96" s="5">
        <f t="shared" si="2"/>
        <v>100</v>
      </c>
      <c r="F96" s="249" t="str">
        <f>'время открытия'!F96</f>
        <v>Калинина</v>
      </c>
      <c r="H96" s="116"/>
    </row>
    <row r="97" spans="1:8">
      <c r="A97" s="1">
        <v>97</v>
      </c>
      <c r="B97" s="136" t="s">
        <v>548</v>
      </c>
      <c r="C97" s="1">
        <f>'время открытия'!C97</f>
        <v>31</v>
      </c>
      <c r="D97" s="119">
        <v>0</v>
      </c>
      <c r="E97" s="5">
        <f t="shared" si="2"/>
        <v>100</v>
      </c>
      <c r="F97" s="249" t="str">
        <f>'время открытия'!F97</f>
        <v>Коровина</v>
      </c>
      <c r="H97" s="116"/>
    </row>
    <row r="98" spans="1:8">
      <c r="A98" s="1">
        <v>98</v>
      </c>
      <c r="B98" s="136" t="s">
        <v>526</v>
      </c>
      <c r="C98" s="1">
        <f>'время открытия'!C98</f>
        <v>31</v>
      </c>
      <c r="D98" s="119">
        <v>0</v>
      </c>
      <c r="E98" s="5">
        <f t="shared" si="2"/>
        <v>100</v>
      </c>
      <c r="F98" s="249" t="str">
        <f>'время открытия'!F98</f>
        <v>Калинина</v>
      </c>
      <c r="H98" s="116"/>
    </row>
    <row r="99" spans="1:8">
      <c r="A99" s="1">
        <v>99</v>
      </c>
      <c r="B99" s="136" t="s">
        <v>529</v>
      </c>
      <c r="C99" s="1">
        <f>'время открытия'!C99</f>
        <v>31</v>
      </c>
      <c r="D99" s="119">
        <v>0</v>
      </c>
      <c r="E99" s="5">
        <f t="shared" si="2"/>
        <v>100</v>
      </c>
      <c r="F99" s="249" t="str">
        <f>'время открытия'!F99</f>
        <v>Коровина</v>
      </c>
      <c r="H99" s="116"/>
    </row>
    <row r="100" spans="1:8">
      <c r="A100" s="1">
        <v>100</v>
      </c>
      <c r="B100" s="136" t="s">
        <v>610</v>
      </c>
      <c r="C100" s="1">
        <f>'время открытия'!C100</f>
        <v>31</v>
      </c>
      <c r="D100" s="119">
        <v>0</v>
      </c>
      <c r="E100" s="5">
        <f t="shared" si="2"/>
        <v>100</v>
      </c>
      <c r="F100" s="249" t="str">
        <f>'время открытия'!F100</f>
        <v>Емельянова</v>
      </c>
      <c r="H100" s="116"/>
    </row>
    <row r="101" spans="1:8">
      <c r="A101" s="1">
        <v>101</v>
      </c>
      <c r="B101" s="136" t="s">
        <v>523</v>
      </c>
      <c r="C101" s="1">
        <f>'время открытия'!C101</f>
        <v>31</v>
      </c>
      <c r="D101" s="119">
        <v>0</v>
      </c>
      <c r="E101" s="5">
        <f t="shared" si="2"/>
        <v>100</v>
      </c>
      <c r="F101" s="249" t="str">
        <f>'время открытия'!F101</f>
        <v>Савченко</v>
      </c>
      <c r="H101" s="116"/>
    </row>
    <row r="102" spans="1:8">
      <c r="A102" s="132">
        <v>102</v>
      </c>
      <c r="B102" s="151" t="s">
        <v>522</v>
      </c>
      <c r="C102" s="1">
        <f>'время открытия'!C102</f>
        <v>29</v>
      </c>
      <c r="D102" s="119">
        <v>0</v>
      </c>
      <c r="E102" s="5">
        <f t="shared" si="2"/>
        <v>100</v>
      </c>
      <c r="F102" s="249" t="str">
        <f>'время открытия'!F102</f>
        <v>Клементьева</v>
      </c>
      <c r="H102" s="116"/>
    </row>
    <row r="103" spans="1:8">
      <c r="A103" s="132">
        <v>103</v>
      </c>
      <c r="B103" s="151" t="s">
        <v>539</v>
      </c>
      <c r="C103" s="1">
        <f>'время открытия'!C103</f>
        <v>31</v>
      </c>
      <c r="D103" s="119">
        <v>0</v>
      </c>
      <c r="E103" s="5">
        <f t="shared" si="2"/>
        <v>100</v>
      </c>
      <c r="F103" s="249" t="str">
        <f>'время открытия'!F103</f>
        <v>Мансурова</v>
      </c>
      <c r="H103" s="116"/>
    </row>
    <row r="104" spans="1:8">
      <c r="A104" s="132">
        <v>104</v>
      </c>
      <c r="B104" s="151" t="s">
        <v>540</v>
      </c>
      <c r="C104" s="1">
        <f>'время открытия'!C104</f>
        <v>31</v>
      </c>
      <c r="D104" s="119">
        <v>0</v>
      </c>
      <c r="E104" s="5">
        <f t="shared" si="2"/>
        <v>100</v>
      </c>
      <c r="F104" s="249" t="str">
        <f>'время открытия'!F104</f>
        <v>Хасанов</v>
      </c>
      <c r="H104" s="116"/>
    </row>
    <row r="105" spans="1:8">
      <c r="A105" s="132">
        <v>105</v>
      </c>
      <c r="B105" s="151" t="s">
        <v>648</v>
      </c>
      <c r="C105" s="1">
        <f>'время открытия'!C105</f>
        <v>28</v>
      </c>
      <c r="D105" s="119">
        <v>0</v>
      </c>
      <c r="E105" s="5">
        <f t="shared" si="2"/>
        <v>100</v>
      </c>
      <c r="F105" s="249" t="str">
        <f>'время открытия'!F105</f>
        <v>Трусов</v>
      </c>
      <c r="H105" s="116"/>
    </row>
    <row r="106" spans="1:8">
      <c r="A106" s="1">
        <v>106</v>
      </c>
      <c r="B106" s="136" t="s">
        <v>535</v>
      </c>
      <c r="C106" s="1">
        <f>'время открытия'!C106</f>
        <v>29</v>
      </c>
      <c r="D106" s="119">
        <v>0</v>
      </c>
      <c r="E106" s="5">
        <f t="shared" si="2"/>
        <v>100</v>
      </c>
      <c r="F106" s="249" t="str">
        <f>'время открытия'!F106</f>
        <v>Трусов</v>
      </c>
      <c r="H106" s="116"/>
    </row>
    <row r="107" spans="1:8">
      <c r="A107" s="132">
        <v>107</v>
      </c>
      <c r="B107" s="151" t="s">
        <v>536</v>
      </c>
      <c r="C107" s="1">
        <f>'время открытия'!C107</f>
        <v>30</v>
      </c>
      <c r="D107" s="119">
        <v>0</v>
      </c>
      <c r="E107" s="5">
        <f t="shared" si="2"/>
        <v>100</v>
      </c>
      <c r="F107" s="249" t="str">
        <f>'время открытия'!F107</f>
        <v>Мансурова</v>
      </c>
      <c r="H107" s="116"/>
    </row>
    <row r="108" spans="1:8">
      <c r="A108" s="1">
        <v>108</v>
      </c>
      <c r="B108" s="136" t="s">
        <v>541</v>
      </c>
      <c r="C108" s="1">
        <f>'время открытия'!C108</f>
        <v>31</v>
      </c>
      <c r="D108" s="119">
        <v>0</v>
      </c>
      <c r="E108" s="5">
        <f t="shared" si="2"/>
        <v>100</v>
      </c>
      <c r="F108" s="249" t="str">
        <f>'время открытия'!F108</f>
        <v>Хасанов</v>
      </c>
      <c r="H108" s="116"/>
    </row>
    <row r="109" spans="1:8">
      <c r="A109" s="1">
        <v>109</v>
      </c>
      <c r="B109" s="136" t="s">
        <v>544</v>
      </c>
      <c r="C109" s="1">
        <f>'время открытия'!C109</f>
        <v>31</v>
      </c>
      <c r="D109" s="119">
        <v>0</v>
      </c>
      <c r="E109" s="5">
        <f t="shared" si="2"/>
        <v>100</v>
      </c>
      <c r="F109" s="249" t="str">
        <f>'время открытия'!F109</f>
        <v>Мансурова</v>
      </c>
      <c r="H109" s="116"/>
    </row>
    <row r="110" spans="1:8">
      <c r="A110" s="1">
        <v>110</v>
      </c>
      <c r="B110" s="136" t="s">
        <v>550</v>
      </c>
      <c r="C110" s="1">
        <f>'время открытия'!C110</f>
        <v>31</v>
      </c>
      <c r="D110" s="119">
        <v>0</v>
      </c>
      <c r="E110" s="5">
        <f t="shared" si="2"/>
        <v>100</v>
      </c>
      <c r="F110" s="249" t="str">
        <f>'время открытия'!F110</f>
        <v>Мазырин</v>
      </c>
      <c r="H110" s="116"/>
    </row>
    <row r="111" spans="1:8">
      <c r="A111" s="132">
        <v>111</v>
      </c>
      <c r="B111" s="136" t="s">
        <v>552</v>
      </c>
      <c r="C111" s="1">
        <f>'время открытия'!C111</f>
        <v>31</v>
      </c>
      <c r="D111" s="119">
        <v>0</v>
      </c>
      <c r="E111" s="5">
        <f t="shared" si="2"/>
        <v>100</v>
      </c>
      <c r="F111" s="249" t="str">
        <f>'время открытия'!F111</f>
        <v>Савченко</v>
      </c>
      <c r="H111" s="116"/>
    </row>
    <row r="112" spans="1:8">
      <c r="A112" s="1">
        <v>112</v>
      </c>
      <c r="B112" s="136" t="s">
        <v>549</v>
      </c>
      <c r="C112" s="1">
        <f>'время открытия'!C112</f>
        <v>31</v>
      </c>
      <c r="D112" s="119">
        <v>0</v>
      </c>
      <c r="E112" s="5">
        <f t="shared" si="2"/>
        <v>100</v>
      </c>
      <c r="F112" s="249" t="str">
        <f>'время открытия'!F112</f>
        <v>Клементьева</v>
      </c>
      <c r="H112" s="116"/>
    </row>
    <row r="113" spans="1:8">
      <c r="A113" s="132">
        <v>113</v>
      </c>
      <c r="B113" s="136" t="s">
        <v>553</v>
      </c>
      <c r="C113" s="1">
        <f>'время открытия'!C113</f>
        <v>31</v>
      </c>
      <c r="D113" s="119">
        <v>0</v>
      </c>
      <c r="E113" s="5">
        <f t="shared" si="2"/>
        <v>100</v>
      </c>
      <c r="F113" s="249" t="str">
        <f>'время открытия'!F113</f>
        <v>Шаламова</v>
      </c>
      <c r="H113" s="116"/>
    </row>
    <row r="114" spans="1:8">
      <c r="A114" s="132">
        <v>114</v>
      </c>
      <c r="B114" s="136" t="s">
        <v>554</v>
      </c>
      <c r="C114" s="1">
        <f>'время открытия'!C114</f>
        <v>31</v>
      </c>
      <c r="D114" s="119">
        <v>0</v>
      </c>
      <c r="E114" s="5">
        <f t="shared" si="2"/>
        <v>100</v>
      </c>
      <c r="F114" s="249" t="str">
        <f>'время открытия'!F114</f>
        <v>Шаламова</v>
      </c>
      <c r="H114" s="116"/>
    </row>
    <row r="115" spans="1:8">
      <c r="A115" s="132">
        <v>115</v>
      </c>
      <c r="B115" s="136" t="s">
        <v>555</v>
      </c>
      <c r="C115" s="1">
        <f>'время открытия'!C115</f>
        <v>31</v>
      </c>
      <c r="D115" s="119">
        <v>0</v>
      </c>
      <c r="E115" s="5">
        <f t="shared" si="2"/>
        <v>100</v>
      </c>
      <c r="F115" s="249" t="str">
        <f>'время открытия'!F115</f>
        <v>Ахтямова</v>
      </c>
      <c r="H115" s="116"/>
    </row>
    <row r="116" spans="1:8">
      <c r="A116" s="132">
        <v>116</v>
      </c>
      <c r="B116" s="136" t="s">
        <v>556</v>
      </c>
      <c r="C116" s="1">
        <f>'время открытия'!C116</f>
        <v>31</v>
      </c>
      <c r="D116" s="119">
        <v>0</v>
      </c>
      <c r="E116" s="5">
        <f t="shared" si="2"/>
        <v>100</v>
      </c>
      <c r="F116" s="249" t="str">
        <f>'время открытия'!F116</f>
        <v>Петухов</v>
      </c>
      <c r="H116" s="116"/>
    </row>
    <row r="117" spans="1:8">
      <c r="A117" s="132">
        <v>117</v>
      </c>
      <c r="B117" s="136" t="s">
        <v>557</v>
      </c>
      <c r="C117" s="1">
        <f>'время открытия'!C117</f>
        <v>31</v>
      </c>
      <c r="D117" s="119">
        <v>0</v>
      </c>
      <c r="E117" s="5">
        <f t="shared" si="2"/>
        <v>100</v>
      </c>
      <c r="F117" s="249" t="str">
        <f>'время открытия'!F117</f>
        <v>Ахтямова</v>
      </c>
      <c r="H117" s="116"/>
    </row>
    <row r="118" spans="1:8">
      <c r="A118" s="1">
        <v>118</v>
      </c>
      <c r="B118" s="136" t="s">
        <v>558</v>
      </c>
      <c r="C118" s="1">
        <f>'время открытия'!C118</f>
        <v>31</v>
      </c>
      <c r="D118" s="119">
        <v>0</v>
      </c>
      <c r="E118" s="5">
        <f t="shared" si="2"/>
        <v>100</v>
      </c>
      <c r="F118" s="249" t="str">
        <f>'время открытия'!F118</f>
        <v>Савченко</v>
      </c>
      <c r="H118" s="116"/>
    </row>
    <row r="119" spans="1:8">
      <c r="A119" s="1">
        <v>119</v>
      </c>
      <c r="B119" s="136" t="s">
        <v>579</v>
      </c>
      <c r="C119" s="1">
        <f>'время открытия'!C119</f>
        <v>31</v>
      </c>
      <c r="D119" s="119">
        <v>0</v>
      </c>
      <c r="E119" s="5">
        <f t="shared" si="2"/>
        <v>100</v>
      </c>
      <c r="F119" s="249" t="str">
        <f>'время открытия'!F119</f>
        <v>Савченко</v>
      </c>
      <c r="H119" s="116"/>
    </row>
    <row r="120" spans="1:8">
      <c r="A120" s="1">
        <v>120</v>
      </c>
      <c r="B120" s="136" t="s">
        <v>573</v>
      </c>
      <c r="C120" s="1">
        <f>'время открытия'!C120</f>
        <v>29</v>
      </c>
      <c r="D120" s="119">
        <v>0</v>
      </c>
      <c r="E120" s="5">
        <f t="shared" si="2"/>
        <v>100</v>
      </c>
      <c r="F120" s="249" t="str">
        <f>'время открытия'!F120</f>
        <v>Неуймина</v>
      </c>
      <c r="H120" s="116"/>
    </row>
    <row r="121" spans="1:8">
      <c r="A121" s="1">
        <v>121</v>
      </c>
      <c r="B121" s="136" t="s">
        <v>580</v>
      </c>
      <c r="C121" s="1">
        <f>'время открытия'!C121</f>
        <v>31</v>
      </c>
      <c r="D121" s="119">
        <v>0</v>
      </c>
      <c r="E121" s="5">
        <f t="shared" si="2"/>
        <v>100</v>
      </c>
      <c r="F121" s="249" t="str">
        <f>'время открытия'!F121</f>
        <v>Емельянова</v>
      </c>
      <c r="H121" s="116"/>
    </row>
    <row r="122" spans="1:8">
      <c r="A122" s="1">
        <v>122</v>
      </c>
      <c r="B122" s="136" t="s">
        <v>581</v>
      </c>
      <c r="C122" s="1">
        <f>'время открытия'!C122</f>
        <v>27</v>
      </c>
      <c r="D122" s="119">
        <v>0</v>
      </c>
      <c r="E122" s="5">
        <f t="shared" si="2"/>
        <v>100</v>
      </c>
      <c r="F122" s="249" t="str">
        <f>'время открытия'!F122</f>
        <v>Коровина</v>
      </c>
      <c r="H122" s="116"/>
    </row>
    <row r="123" spans="1:8">
      <c r="A123" s="1">
        <v>123</v>
      </c>
      <c r="B123" s="136" t="s">
        <v>576</v>
      </c>
      <c r="C123" s="1">
        <f>'время открытия'!C123</f>
        <v>31</v>
      </c>
      <c r="D123" s="119">
        <v>0</v>
      </c>
      <c r="E123" s="5">
        <f t="shared" si="2"/>
        <v>100</v>
      </c>
      <c r="F123" s="249" t="str">
        <f>'время открытия'!F123</f>
        <v>Неуймина</v>
      </c>
      <c r="H123" s="116"/>
    </row>
    <row r="124" spans="1:8">
      <c r="A124" s="1">
        <v>124</v>
      </c>
      <c r="B124" s="136" t="s">
        <v>583</v>
      </c>
      <c r="C124" s="1">
        <f>'время открытия'!C124</f>
        <v>31</v>
      </c>
      <c r="D124" s="119">
        <v>0</v>
      </c>
      <c r="E124" s="5">
        <f t="shared" si="2"/>
        <v>100</v>
      </c>
      <c r="F124" s="249" t="str">
        <f>'время открытия'!F124</f>
        <v>Мазырин</v>
      </c>
      <c r="H124" s="116"/>
    </row>
    <row r="125" spans="1:8">
      <c r="A125" s="1">
        <v>125</v>
      </c>
      <c r="B125" s="136" t="s">
        <v>587</v>
      </c>
      <c r="C125" s="1">
        <f>'время открытия'!C125</f>
        <v>31</v>
      </c>
      <c r="D125" s="119">
        <v>0</v>
      </c>
      <c r="E125" s="5">
        <f t="shared" si="2"/>
        <v>100</v>
      </c>
      <c r="F125" s="249" t="str">
        <f>'время открытия'!F125</f>
        <v>Хасанов</v>
      </c>
      <c r="H125" s="116"/>
    </row>
    <row r="126" spans="1:8">
      <c r="A126" s="1">
        <v>126</v>
      </c>
      <c r="B126" s="136" t="s">
        <v>582</v>
      </c>
      <c r="C126" s="1">
        <f>'время открытия'!C126</f>
        <v>31</v>
      </c>
      <c r="D126" s="119">
        <v>0</v>
      </c>
      <c r="E126" s="5">
        <f t="shared" si="2"/>
        <v>100</v>
      </c>
      <c r="F126" s="249" t="str">
        <f>'время открытия'!F126</f>
        <v>Коровина</v>
      </c>
      <c r="H126" s="116"/>
    </row>
    <row r="127" spans="1:8">
      <c r="A127" s="1">
        <v>127</v>
      </c>
      <c r="B127" s="136" t="s">
        <v>586</v>
      </c>
      <c r="C127" s="1">
        <f>'время открытия'!C127</f>
        <v>31</v>
      </c>
      <c r="D127" s="119">
        <v>0</v>
      </c>
      <c r="E127" s="5">
        <f t="shared" si="2"/>
        <v>100</v>
      </c>
      <c r="F127" s="249" t="str">
        <f>'время открытия'!F127</f>
        <v>Мазырин</v>
      </c>
      <c r="H127" s="116"/>
    </row>
    <row r="128" spans="1:8">
      <c r="A128" s="1">
        <v>128</v>
      </c>
      <c r="B128" s="136" t="s">
        <v>590</v>
      </c>
      <c r="C128" s="1">
        <f>'время открытия'!C128</f>
        <v>31</v>
      </c>
      <c r="D128" s="119">
        <v>0</v>
      </c>
      <c r="E128" s="5">
        <f t="shared" si="2"/>
        <v>100</v>
      </c>
      <c r="F128" s="249" t="str">
        <f>'время открытия'!F128</f>
        <v>Мансурова</v>
      </c>
      <c r="H128" s="116"/>
    </row>
    <row r="129" spans="1:8">
      <c r="A129" s="1">
        <v>129</v>
      </c>
      <c r="B129" s="136" t="s">
        <v>600</v>
      </c>
      <c r="C129" s="1">
        <f>'время открытия'!C129</f>
        <v>31</v>
      </c>
      <c r="D129" s="119">
        <v>0</v>
      </c>
      <c r="E129" s="5">
        <f t="shared" si="2"/>
        <v>100</v>
      </c>
      <c r="F129" s="249" t="str">
        <f>'время открытия'!F129</f>
        <v>Савченко</v>
      </c>
      <c r="H129" s="116"/>
    </row>
    <row r="130" spans="1:8">
      <c r="A130" s="1">
        <v>130</v>
      </c>
      <c r="B130" s="136" t="s">
        <v>591</v>
      </c>
      <c r="C130" s="1">
        <f>'время открытия'!C130</f>
        <v>31</v>
      </c>
      <c r="D130" s="119">
        <v>0</v>
      </c>
      <c r="E130" s="5">
        <f t="shared" si="2"/>
        <v>100</v>
      </c>
      <c r="F130" s="249" t="str">
        <f>'время открытия'!F130</f>
        <v>Емельянова</v>
      </c>
      <c r="H130" s="116"/>
    </row>
    <row r="131" spans="1:8">
      <c r="A131" s="1">
        <v>131</v>
      </c>
      <c r="B131" s="136" t="s">
        <v>595</v>
      </c>
      <c r="C131" s="1">
        <f>'время открытия'!C131</f>
        <v>28</v>
      </c>
      <c r="D131" s="119">
        <v>0</v>
      </c>
      <c r="E131" s="5">
        <f t="shared" si="2"/>
        <v>100</v>
      </c>
      <c r="F131" s="249" t="str">
        <f>'время открытия'!F131</f>
        <v>Трусов</v>
      </c>
      <c r="H131" s="116"/>
    </row>
    <row r="132" spans="1:8">
      <c r="A132" s="1">
        <v>132</v>
      </c>
      <c r="B132" s="136" t="s">
        <v>608</v>
      </c>
      <c r="C132" s="1">
        <f>'время открытия'!C132</f>
        <v>31</v>
      </c>
      <c r="D132" s="119">
        <v>0</v>
      </c>
      <c r="E132" s="5">
        <f t="shared" si="2"/>
        <v>100</v>
      </c>
      <c r="F132" s="249" t="str">
        <f>'время открытия'!F132</f>
        <v>Шаламова</v>
      </c>
      <c r="H132" s="116"/>
    </row>
    <row r="133" spans="1:8">
      <c r="A133" s="1">
        <v>133</v>
      </c>
      <c r="B133" s="136" t="s">
        <v>630</v>
      </c>
      <c r="C133" s="1">
        <f>'время открытия'!C133</f>
        <v>31</v>
      </c>
      <c r="D133" s="119">
        <v>0</v>
      </c>
      <c r="E133" s="5">
        <f t="shared" si="2"/>
        <v>100</v>
      </c>
      <c r="F133" s="249" t="str">
        <f>'время открытия'!F133</f>
        <v>Савченко</v>
      </c>
      <c r="H133" s="116"/>
    </row>
    <row r="134" spans="1:8">
      <c r="A134" s="1">
        <v>134</v>
      </c>
      <c r="B134" s="136" t="s">
        <v>637</v>
      </c>
      <c r="C134" s="1">
        <f>'время открытия'!C134</f>
        <v>31</v>
      </c>
      <c r="D134" s="119">
        <v>0</v>
      </c>
      <c r="E134" s="5">
        <f t="shared" si="2"/>
        <v>100</v>
      </c>
      <c r="F134" s="249" t="str">
        <f>'время открытия'!F134</f>
        <v>Шаламова</v>
      </c>
      <c r="H134" s="116"/>
    </row>
    <row r="135" spans="1:8">
      <c r="A135" s="136">
        <v>135</v>
      </c>
      <c r="B135" s="117" t="s">
        <v>601</v>
      </c>
      <c r="C135" s="1">
        <f>'время открытия'!C135</f>
        <v>31</v>
      </c>
      <c r="D135" s="119">
        <v>0</v>
      </c>
      <c r="E135" s="5">
        <f t="shared" si="2"/>
        <v>100</v>
      </c>
      <c r="F135" s="249" t="str">
        <f>'время открытия'!F135</f>
        <v>Хасанов</v>
      </c>
      <c r="H135" s="116"/>
    </row>
    <row r="136" spans="1:8">
      <c r="A136" s="136">
        <v>136</v>
      </c>
      <c r="B136" s="117" t="s">
        <v>602</v>
      </c>
      <c r="C136" s="1">
        <f>'время открытия'!C136</f>
        <v>31</v>
      </c>
      <c r="D136" s="119">
        <v>0</v>
      </c>
      <c r="E136" s="5">
        <f t="shared" si="2"/>
        <v>100</v>
      </c>
      <c r="F136" s="249" t="str">
        <f>'время открытия'!F136</f>
        <v>Мансурова</v>
      </c>
      <c r="H136" s="116"/>
    </row>
    <row r="137" spans="1:8">
      <c r="A137" s="136">
        <v>137</v>
      </c>
      <c r="B137" s="117" t="s">
        <v>604</v>
      </c>
      <c r="C137" s="1">
        <f>'время открытия'!C137</f>
        <v>31</v>
      </c>
      <c r="D137" s="119">
        <v>0</v>
      </c>
      <c r="E137" s="5">
        <f t="shared" si="2"/>
        <v>100</v>
      </c>
      <c r="F137" s="249" t="str">
        <f>'время открытия'!F137</f>
        <v>Савченко</v>
      </c>
      <c r="H137" s="116"/>
    </row>
    <row r="138" spans="1:8">
      <c r="A138" s="136">
        <v>138</v>
      </c>
      <c r="B138" s="117" t="s">
        <v>634</v>
      </c>
      <c r="C138" s="1">
        <f>'время открытия'!C138</f>
        <v>31</v>
      </c>
      <c r="D138" s="119">
        <v>0</v>
      </c>
      <c r="E138" s="5">
        <f t="shared" si="2"/>
        <v>100</v>
      </c>
      <c r="F138" s="249" t="str">
        <f>'время открытия'!F138</f>
        <v>Калинина</v>
      </c>
      <c r="H138" s="116"/>
    </row>
    <row r="139" spans="1:8">
      <c r="A139" s="136">
        <v>139</v>
      </c>
      <c r="B139" s="117" t="s">
        <v>609</v>
      </c>
      <c r="C139" s="1">
        <f>'время открытия'!C139</f>
        <v>31</v>
      </c>
      <c r="D139" s="119">
        <v>0</v>
      </c>
      <c r="E139" s="5">
        <f t="shared" si="2"/>
        <v>100</v>
      </c>
      <c r="F139" s="249" t="str">
        <f>'время открытия'!F139</f>
        <v>Савченко</v>
      </c>
      <c r="H139" s="116"/>
    </row>
    <row r="140" spans="1:8">
      <c r="A140" s="136">
        <v>140</v>
      </c>
      <c r="B140" s="117" t="s">
        <v>619</v>
      </c>
      <c r="C140" s="1">
        <f>'время открытия'!C140</f>
        <v>31</v>
      </c>
      <c r="D140" s="119">
        <v>0</v>
      </c>
      <c r="E140" s="5">
        <f t="shared" si="2"/>
        <v>100</v>
      </c>
      <c r="F140" s="249" t="str">
        <f>'время открытия'!F140</f>
        <v>Клементьева</v>
      </c>
      <c r="H140" s="116"/>
    </row>
    <row r="141" spans="1:8">
      <c r="A141" s="151">
        <v>141</v>
      </c>
      <c r="B141" s="244" t="s">
        <v>616</v>
      </c>
      <c r="C141" s="1">
        <f>'время открытия'!C141</f>
        <v>29</v>
      </c>
      <c r="D141" s="119">
        <v>0</v>
      </c>
      <c r="E141" s="5">
        <f t="shared" si="2"/>
        <v>100</v>
      </c>
      <c r="F141" s="249" t="str">
        <f>'время открытия'!F141</f>
        <v>Калинина</v>
      </c>
      <c r="H141" s="116"/>
    </row>
    <row r="142" spans="1:8">
      <c r="A142" s="136">
        <v>142</v>
      </c>
      <c r="B142" s="117" t="s">
        <v>646</v>
      </c>
      <c r="C142" s="1">
        <f>'время открытия'!C142</f>
        <v>31</v>
      </c>
      <c r="D142" s="119">
        <v>0</v>
      </c>
      <c r="E142" s="5">
        <f t="shared" si="2"/>
        <v>100</v>
      </c>
      <c r="F142" s="249" t="str">
        <f>'время открытия'!F142</f>
        <v>Хасанов</v>
      </c>
      <c r="H142" s="116"/>
    </row>
    <row r="143" spans="1:8">
      <c r="A143" s="136">
        <v>143</v>
      </c>
      <c r="B143" s="117" t="s">
        <v>638</v>
      </c>
      <c r="C143" s="1">
        <f>'время открытия'!C143</f>
        <v>31</v>
      </c>
      <c r="D143" s="119">
        <v>0</v>
      </c>
      <c r="E143" s="5">
        <f t="shared" ref="E143:E152" si="3">100-D143*100/C143</f>
        <v>100</v>
      </c>
      <c r="F143" s="249" t="str">
        <f>'время открытия'!F143</f>
        <v>Петухов</v>
      </c>
      <c r="H143" s="116"/>
    </row>
    <row r="144" spans="1:8">
      <c r="A144" s="136">
        <v>144</v>
      </c>
      <c r="B144" s="117" t="s">
        <v>639</v>
      </c>
      <c r="C144" s="1">
        <f>'время открытия'!C144</f>
        <v>31</v>
      </c>
      <c r="D144" s="119">
        <v>0</v>
      </c>
      <c r="E144" s="5">
        <f t="shared" si="3"/>
        <v>100</v>
      </c>
      <c r="F144" s="249" t="str">
        <f>'время открытия'!F144</f>
        <v>Петухов</v>
      </c>
      <c r="H144" s="116"/>
    </row>
    <row r="145" spans="1:8">
      <c r="A145" s="136">
        <v>145</v>
      </c>
      <c r="B145" s="117" t="s">
        <v>647</v>
      </c>
      <c r="C145" s="1">
        <f>'время открытия'!C145</f>
        <v>31</v>
      </c>
      <c r="D145" s="119">
        <v>0</v>
      </c>
      <c r="E145" s="5">
        <f t="shared" si="3"/>
        <v>100</v>
      </c>
      <c r="F145" s="249" t="str">
        <f>'время открытия'!F145</f>
        <v>Ахтямова</v>
      </c>
      <c r="H145" s="116"/>
    </row>
    <row r="146" spans="1:8">
      <c r="A146" s="136">
        <v>146</v>
      </c>
      <c r="B146" s="117" t="s">
        <v>658</v>
      </c>
      <c r="C146" s="1">
        <f>'время открытия'!C146</f>
        <v>31</v>
      </c>
      <c r="D146" s="119">
        <v>0</v>
      </c>
      <c r="E146" s="5">
        <f t="shared" si="3"/>
        <v>100</v>
      </c>
      <c r="F146" s="249" t="str">
        <f>'время открытия'!F146</f>
        <v>Емельянова</v>
      </c>
      <c r="H146" s="116"/>
    </row>
    <row r="147" spans="1:8">
      <c r="A147" s="136">
        <v>147</v>
      </c>
      <c r="B147" s="117" t="s">
        <v>643</v>
      </c>
      <c r="C147" s="1">
        <f>'время открытия'!C147</f>
        <v>31</v>
      </c>
      <c r="D147" s="119">
        <v>0</v>
      </c>
      <c r="E147" s="5">
        <f t="shared" si="3"/>
        <v>100</v>
      </c>
      <c r="F147" s="249" t="str">
        <f>'время открытия'!F147</f>
        <v>Жарникова</v>
      </c>
      <c r="H147" s="116"/>
    </row>
    <row r="148" spans="1:8">
      <c r="A148" s="136">
        <v>148</v>
      </c>
      <c r="B148" s="117" t="s">
        <v>659</v>
      </c>
      <c r="C148" s="1">
        <f>'время открытия'!C148</f>
        <v>31</v>
      </c>
      <c r="D148" s="119">
        <v>0</v>
      </c>
      <c r="E148" s="5">
        <f t="shared" si="3"/>
        <v>100</v>
      </c>
      <c r="F148" s="249" t="str">
        <f>'время открытия'!F148</f>
        <v>Емельянова</v>
      </c>
      <c r="H148" s="116"/>
    </row>
    <row r="149" spans="1:8">
      <c r="A149" s="136">
        <v>149</v>
      </c>
      <c r="B149" s="216" t="s">
        <v>651</v>
      </c>
      <c r="C149" s="1">
        <f>'время открытия'!C149</f>
        <v>31</v>
      </c>
      <c r="D149" s="119">
        <v>0</v>
      </c>
      <c r="E149" s="5">
        <f t="shared" si="3"/>
        <v>100</v>
      </c>
      <c r="F149" s="249" t="str">
        <f>'время открытия'!F149</f>
        <v>Мазырин</v>
      </c>
      <c r="H149" s="116"/>
    </row>
    <row r="150" spans="1:8">
      <c r="A150" s="136">
        <v>150</v>
      </c>
      <c r="B150" s="216" t="s">
        <v>660</v>
      </c>
      <c r="C150" s="1">
        <f>'время открытия'!C150</f>
        <v>31</v>
      </c>
      <c r="D150" s="119">
        <v>0</v>
      </c>
      <c r="E150" s="5">
        <f t="shared" si="3"/>
        <v>100</v>
      </c>
      <c r="F150" s="249" t="str">
        <f>'время открытия'!F150</f>
        <v>Коровина</v>
      </c>
      <c r="H150" s="116"/>
    </row>
    <row r="151" spans="1:8">
      <c r="A151" s="136">
        <v>151</v>
      </c>
      <c r="B151" s="216" t="s">
        <v>653</v>
      </c>
      <c r="C151" s="1">
        <f>'время открытия'!C151</f>
        <v>29</v>
      </c>
      <c r="D151" s="119">
        <v>0</v>
      </c>
      <c r="E151" s="5">
        <f t="shared" si="3"/>
        <v>100</v>
      </c>
      <c r="F151" s="249" t="str">
        <f>'время открытия'!F151</f>
        <v>Калинина</v>
      </c>
      <c r="H151" s="116"/>
    </row>
    <row r="152" spans="1:8">
      <c r="A152" s="136">
        <v>152</v>
      </c>
      <c r="B152" s="216" t="s">
        <v>661</v>
      </c>
      <c r="C152" s="1">
        <f>'время открытия'!C152</f>
        <v>31</v>
      </c>
      <c r="D152" s="119">
        <v>0</v>
      </c>
      <c r="E152" s="5">
        <f t="shared" si="3"/>
        <v>100</v>
      </c>
      <c r="F152" s="249" t="str">
        <f>'время открытия'!F152</f>
        <v>Савченко</v>
      </c>
      <c r="H152" s="116"/>
    </row>
    <row r="153" spans="1:8">
      <c r="A153" s="136">
        <v>153</v>
      </c>
      <c r="B153" s="136" t="s">
        <v>679</v>
      </c>
      <c r="C153" s="1">
        <f>'время открытия'!C153</f>
        <v>31</v>
      </c>
      <c r="D153" s="119">
        <v>0</v>
      </c>
      <c r="E153" s="5">
        <f t="shared" ref="E153:E155" si="4">100-D153*100/C153</f>
        <v>100</v>
      </c>
      <c r="F153" s="249" t="str">
        <f>'время открытия'!F153</f>
        <v>Мансурова</v>
      </c>
      <c r="H153" s="116"/>
    </row>
    <row r="154" spans="1:8">
      <c r="A154" s="136">
        <v>155</v>
      </c>
      <c r="B154" s="136" t="s">
        <v>656</v>
      </c>
      <c r="C154" s="1">
        <f>'время открытия'!C154</f>
        <v>29</v>
      </c>
      <c r="D154" s="119">
        <v>0</v>
      </c>
      <c r="E154" s="5">
        <f t="shared" si="4"/>
        <v>100</v>
      </c>
      <c r="F154" s="249" t="str">
        <f>'время открытия'!F154</f>
        <v>Дарьин</v>
      </c>
      <c r="H154" s="116"/>
    </row>
    <row r="155" spans="1:8">
      <c r="A155" s="136">
        <v>156</v>
      </c>
      <c r="B155" s="136" t="s">
        <v>657</v>
      </c>
      <c r="C155" s="1">
        <f>'время открытия'!C155</f>
        <v>31</v>
      </c>
      <c r="D155" s="119">
        <v>0</v>
      </c>
      <c r="E155" s="5">
        <f t="shared" si="4"/>
        <v>100</v>
      </c>
      <c r="F155" s="249" t="str">
        <f>'время открытия'!F155</f>
        <v>Мазырин</v>
      </c>
      <c r="H155" s="116"/>
    </row>
    <row r="156" spans="1:8">
      <c r="A156" s="136">
        <v>157</v>
      </c>
      <c r="B156" s="117" t="s">
        <v>742</v>
      </c>
      <c r="C156" s="1">
        <f>'время открытия'!C156</f>
        <v>25</v>
      </c>
      <c r="D156" s="119">
        <v>0</v>
      </c>
      <c r="E156" s="5">
        <f t="shared" ref="E156:E193" si="5">100-D156*100/C156</f>
        <v>100</v>
      </c>
      <c r="F156" s="249" t="str">
        <f>'время открытия'!F156</f>
        <v>Калинина</v>
      </c>
      <c r="H156" s="116"/>
    </row>
    <row r="157" spans="1:8">
      <c r="A157" s="136">
        <v>158</v>
      </c>
      <c r="B157" s="136" t="s">
        <v>665</v>
      </c>
      <c r="C157" s="1">
        <f>'время открытия'!C157</f>
        <v>31</v>
      </c>
      <c r="D157" s="119">
        <v>0</v>
      </c>
      <c r="E157" s="5">
        <f t="shared" si="5"/>
        <v>100</v>
      </c>
      <c r="F157" s="249" t="str">
        <f>'время открытия'!F157</f>
        <v>Емельянова</v>
      </c>
      <c r="H157" s="116"/>
    </row>
    <row r="158" spans="1:8">
      <c r="A158" s="136">
        <v>159</v>
      </c>
      <c r="B158" s="136" t="s">
        <v>664</v>
      </c>
      <c r="C158" s="1">
        <f>'время открытия'!C158</f>
        <v>31</v>
      </c>
      <c r="D158" s="119">
        <v>0</v>
      </c>
      <c r="E158" s="5">
        <f t="shared" si="5"/>
        <v>100</v>
      </c>
      <c r="F158" s="249" t="str">
        <f>'время открытия'!F158</f>
        <v>Мазырин</v>
      </c>
      <c r="H158" s="116"/>
    </row>
    <row r="159" spans="1:8">
      <c r="A159" s="136">
        <v>160</v>
      </c>
      <c r="B159" s="136" t="s">
        <v>731</v>
      </c>
      <c r="C159" s="1">
        <f>'время открытия'!C159</f>
        <v>31</v>
      </c>
      <c r="D159" s="119">
        <v>0</v>
      </c>
      <c r="E159" s="5">
        <f t="shared" si="5"/>
        <v>100</v>
      </c>
      <c r="F159" s="249" t="str">
        <f>'время открытия'!F159</f>
        <v>Петухов</v>
      </c>
      <c r="H159" s="116"/>
    </row>
    <row r="160" spans="1:8">
      <c r="A160" s="136">
        <v>161</v>
      </c>
      <c r="B160" s="136" t="s">
        <v>670</v>
      </c>
      <c r="C160" s="1">
        <f>'время открытия'!C160</f>
        <v>29</v>
      </c>
      <c r="D160" s="119">
        <v>0</v>
      </c>
      <c r="E160" s="5">
        <f t="shared" si="5"/>
        <v>100</v>
      </c>
      <c r="F160" s="249" t="str">
        <f>'время открытия'!F160</f>
        <v>Трусов</v>
      </c>
      <c r="H160" s="116"/>
    </row>
    <row r="161" spans="1:8">
      <c r="A161" s="136">
        <v>162</v>
      </c>
      <c r="B161" s="136" t="s">
        <v>671</v>
      </c>
      <c r="C161" s="1">
        <f>'время открытия'!C161</f>
        <v>31</v>
      </c>
      <c r="D161" s="119">
        <v>0</v>
      </c>
      <c r="E161" s="5">
        <f t="shared" si="5"/>
        <v>100</v>
      </c>
      <c r="F161" s="249" t="str">
        <f>'время открытия'!F161</f>
        <v>Савченко</v>
      </c>
      <c r="H161" s="116"/>
    </row>
    <row r="162" spans="1:8">
      <c r="A162" s="136">
        <v>163</v>
      </c>
      <c r="B162" s="136" t="s">
        <v>672</v>
      </c>
      <c r="C162" s="1">
        <f>'время открытия'!C162</f>
        <v>31</v>
      </c>
      <c r="D162" s="297">
        <v>0</v>
      </c>
      <c r="E162" s="5">
        <f t="shared" si="5"/>
        <v>100</v>
      </c>
      <c r="F162" s="249" t="str">
        <f>'время открытия'!F162</f>
        <v>Неуймина</v>
      </c>
      <c r="H162" s="116"/>
    </row>
    <row r="163" spans="1:8">
      <c r="A163" s="136">
        <v>165</v>
      </c>
      <c r="B163" s="136" t="s">
        <v>686</v>
      </c>
      <c r="C163" s="1">
        <f>'время открытия'!C163</f>
        <v>31</v>
      </c>
      <c r="D163" s="119">
        <v>0</v>
      </c>
      <c r="E163" s="5">
        <f t="shared" si="5"/>
        <v>100</v>
      </c>
      <c r="F163" s="249" t="str">
        <f>'время открытия'!F163</f>
        <v>Емельянова</v>
      </c>
      <c r="H163" s="116"/>
    </row>
    <row r="164" spans="1:8">
      <c r="A164" s="136">
        <v>166</v>
      </c>
      <c r="B164" s="136" t="s">
        <v>687</v>
      </c>
      <c r="C164" s="1">
        <f>'время открытия'!C164</f>
        <v>31</v>
      </c>
      <c r="D164" s="119">
        <v>0</v>
      </c>
      <c r="E164" s="5">
        <f t="shared" si="5"/>
        <v>100</v>
      </c>
      <c r="F164" s="249" t="str">
        <f>'время открытия'!F164</f>
        <v>Савченко</v>
      </c>
      <c r="H164" s="116"/>
    </row>
    <row r="165" spans="1:8">
      <c r="A165" s="136">
        <v>167</v>
      </c>
      <c r="B165" s="136" t="s">
        <v>688</v>
      </c>
      <c r="C165" s="1">
        <f>'время открытия'!C165</f>
        <v>31</v>
      </c>
      <c r="D165" s="119">
        <v>0</v>
      </c>
      <c r="E165" s="5">
        <f t="shared" si="5"/>
        <v>100</v>
      </c>
      <c r="F165" s="249" t="str">
        <f>'время открытия'!F165</f>
        <v>Емельянова</v>
      </c>
      <c r="H165" s="116"/>
    </row>
    <row r="166" spans="1:8">
      <c r="A166" s="136">
        <v>168</v>
      </c>
      <c r="B166" s="136" t="s">
        <v>678</v>
      </c>
      <c r="C166" s="1">
        <f>'время открытия'!C166</f>
        <v>31</v>
      </c>
      <c r="D166" s="119">
        <v>0</v>
      </c>
      <c r="E166" s="5">
        <f t="shared" si="5"/>
        <v>100</v>
      </c>
      <c r="F166" s="249" t="str">
        <f>'время открытия'!F166</f>
        <v>Жарникова</v>
      </c>
      <c r="H166" s="116"/>
    </row>
    <row r="167" spans="1:8">
      <c r="A167" s="136">
        <v>173</v>
      </c>
      <c r="B167" s="136" t="s">
        <v>806</v>
      </c>
      <c r="C167" s="1">
        <f>'время открытия'!C167</f>
        <v>4</v>
      </c>
      <c r="D167" s="119">
        <v>0</v>
      </c>
      <c r="E167" s="5">
        <f t="shared" si="5"/>
        <v>100</v>
      </c>
      <c r="F167" s="249" t="str">
        <f>'время открытия'!F167</f>
        <v>Савченко</v>
      </c>
      <c r="H167" s="116"/>
    </row>
    <row r="168" spans="1:8">
      <c r="A168" s="136">
        <v>174</v>
      </c>
      <c r="B168" s="117" t="s">
        <v>734</v>
      </c>
      <c r="C168" s="1">
        <f>'время открытия'!C168</f>
        <v>31</v>
      </c>
      <c r="D168" s="119">
        <v>0</v>
      </c>
      <c r="E168" s="5">
        <f t="shared" si="5"/>
        <v>100</v>
      </c>
      <c r="F168" s="249" t="str">
        <f>'время открытия'!F168</f>
        <v>Ахтямова</v>
      </c>
      <c r="H168" s="116"/>
    </row>
    <row r="169" spans="1:8">
      <c r="A169" s="136">
        <v>175</v>
      </c>
      <c r="B169" s="136" t="s">
        <v>794</v>
      </c>
      <c r="C169" s="1">
        <f>'время открытия'!C169</f>
        <v>4</v>
      </c>
      <c r="D169" s="119">
        <v>0</v>
      </c>
      <c r="E169" s="5">
        <f t="shared" si="5"/>
        <v>100</v>
      </c>
      <c r="F169" s="249" t="str">
        <f>'время открытия'!F169</f>
        <v>Калинина</v>
      </c>
      <c r="H169" s="116"/>
    </row>
    <row r="170" spans="1:8">
      <c r="A170" s="136">
        <v>176</v>
      </c>
      <c r="B170" s="136" t="s">
        <v>795</v>
      </c>
      <c r="C170" s="1">
        <f>'время открытия'!C170</f>
        <v>4</v>
      </c>
      <c r="D170" s="119">
        <v>0</v>
      </c>
      <c r="E170" s="5">
        <f t="shared" si="5"/>
        <v>100</v>
      </c>
      <c r="F170" s="249" t="str">
        <f>'время открытия'!F170</f>
        <v>Клементьева</v>
      </c>
      <c r="H170" s="116"/>
    </row>
    <row r="171" spans="1:8">
      <c r="A171" s="136">
        <v>178</v>
      </c>
      <c r="B171" s="117" t="s">
        <v>753</v>
      </c>
      <c r="C171" s="1">
        <f>'время открытия'!C171</f>
        <v>18</v>
      </c>
      <c r="D171" s="119">
        <v>0</v>
      </c>
      <c r="E171" s="5">
        <f t="shared" si="5"/>
        <v>100</v>
      </c>
      <c r="F171" s="249" t="str">
        <f>'время открытия'!F171</f>
        <v xml:space="preserve">Ахрамеева </v>
      </c>
      <c r="H171" s="116"/>
    </row>
    <row r="172" spans="1:8">
      <c r="A172" s="136">
        <v>179</v>
      </c>
      <c r="B172" s="117" t="s">
        <v>754</v>
      </c>
      <c r="C172" s="1">
        <f>'время открытия'!C172</f>
        <v>18</v>
      </c>
      <c r="D172" s="119">
        <v>0</v>
      </c>
      <c r="E172" s="5">
        <f t="shared" si="5"/>
        <v>100</v>
      </c>
      <c r="F172" s="249" t="str">
        <f>'время открытия'!F172</f>
        <v>Клементьева</v>
      </c>
      <c r="H172" s="116"/>
    </row>
    <row r="173" spans="1:8">
      <c r="A173" s="136">
        <v>180</v>
      </c>
      <c r="B173" s="136" t="s">
        <v>796</v>
      </c>
      <c r="C173" s="1">
        <f>'время открытия'!C173</f>
        <v>4</v>
      </c>
      <c r="D173" s="119">
        <v>0</v>
      </c>
      <c r="E173" s="5">
        <f t="shared" si="5"/>
        <v>100</v>
      </c>
      <c r="F173" s="249" t="str">
        <f>'время открытия'!F173</f>
        <v>Калинина</v>
      </c>
      <c r="H173" s="116"/>
    </row>
    <row r="174" spans="1:8">
      <c r="A174" s="136">
        <v>181</v>
      </c>
      <c r="B174" s="117" t="s">
        <v>743</v>
      </c>
      <c r="C174" s="1">
        <f>'время открытия'!C174</f>
        <v>31</v>
      </c>
      <c r="D174" s="119">
        <v>0</v>
      </c>
      <c r="E174" s="5">
        <f t="shared" si="5"/>
        <v>100</v>
      </c>
      <c r="F174" s="249" t="str">
        <f>'время открытия'!F174</f>
        <v>Савченко</v>
      </c>
      <c r="H174" s="116"/>
    </row>
    <row r="175" spans="1:8">
      <c r="A175" s="136">
        <v>182</v>
      </c>
      <c r="B175" s="117" t="s">
        <v>749</v>
      </c>
      <c r="C175" s="1">
        <f>'время открытия'!C175</f>
        <v>31</v>
      </c>
      <c r="D175" s="119">
        <v>0</v>
      </c>
      <c r="E175" s="5">
        <f t="shared" si="5"/>
        <v>100</v>
      </c>
      <c r="F175" s="249" t="str">
        <f>'время открытия'!F175</f>
        <v>Ахтямова</v>
      </c>
      <c r="H175" s="116"/>
    </row>
    <row r="176" spans="1:8">
      <c r="A176" s="136">
        <v>183</v>
      </c>
      <c r="B176" s="117" t="s">
        <v>782</v>
      </c>
      <c r="C176" s="1">
        <f>'время открытия'!C176</f>
        <v>10</v>
      </c>
      <c r="D176" s="119">
        <v>0</v>
      </c>
      <c r="E176" s="5">
        <f t="shared" si="5"/>
        <v>100</v>
      </c>
      <c r="F176" s="249" t="str">
        <f>'время открытия'!F176</f>
        <v>Сазонова</v>
      </c>
      <c r="H176" s="116"/>
    </row>
    <row r="177" spans="1:8">
      <c r="A177" s="136">
        <v>184</v>
      </c>
      <c r="B177" s="117" t="s">
        <v>783</v>
      </c>
      <c r="C177" s="1">
        <f>'время открытия'!C177</f>
        <v>10</v>
      </c>
      <c r="D177" s="119">
        <v>0</v>
      </c>
      <c r="E177" s="5">
        <f t="shared" si="5"/>
        <v>100</v>
      </c>
      <c r="F177" s="249" t="str">
        <f>'время открытия'!F177</f>
        <v>Сазонова</v>
      </c>
      <c r="H177" s="116"/>
    </row>
    <row r="178" spans="1:8">
      <c r="A178" s="136">
        <v>185</v>
      </c>
      <c r="B178" s="117" t="s">
        <v>758</v>
      </c>
      <c r="C178" s="1">
        <f>'время открытия'!C178</f>
        <v>15</v>
      </c>
      <c r="D178" s="119">
        <v>0</v>
      </c>
      <c r="E178" s="5">
        <f t="shared" si="5"/>
        <v>100</v>
      </c>
      <c r="F178" s="249" t="str">
        <f>'время открытия'!F178</f>
        <v>Ахтямова</v>
      </c>
      <c r="H178" s="116"/>
    </row>
    <row r="179" spans="1:8">
      <c r="A179" s="136">
        <v>186</v>
      </c>
      <c r="B179" s="117" t="s">
        <v>744</v>
      </c>
      <c r="C179" s="1">
        <f>'время открытия'!C179</f>
        <v>21</v>
      </c>
      <c r="D179" s="119">
        <v>0</v>
      </c>
      <c r="E179" s="5">
        <f t="shared" si="5"/>
        <v>100</v>
      </c>
      <c r="F179" s="249" t="str">
        <f>'время открытия'!F179</f>
        <v>Емельянова</v>
      </c>
      <c r="H179" s="116"/>
    </row>
    <row r="180" spans="1:8">
      <c r="A180" s="136">
        <v>187</v>
      </c>
      <c r="B180" s="117" t="s">
        <v>745</v>
      </c>
      <c r="C180" s="1">
        <f>'время открытия'!C180</f>
        <v>21</v>
      </c>
      <c r="D180" s="119">
        <v>0</v>
      </c>
      <c r="E180" s="5">
        <f t="shared" si="5"/>
        <v>100</v>
      </c>
      <c r="F180" s="249" t="str">
        <f>'время открытия'!F180</f>
        <v>Клементьева</v>
      </c>
      <c r="H180" s="116"/>
    </row>
    <row r="181" spans="1:8">
      <c r="A181" s="136">
        <v>188</v>
      </c>
      <c r="B181" s="117" t="s">
        <v>759</v>
      </c>
      <c r="C181" s="1">
        <f>'время открытия'!C181</f>
        <v>18</v>
      </c>
      <c r="D181" s="119">
        <v>0</v>
      </c>
      <c r="E181" s="5">
        <f t="shared" si="5"/>
        <v>100</v>
      </c>
      <c r="F181" s="249" t="str">
        <f>'время открытия'!F181</f>
        <v>Савченко</v>
      </c>
      <c r="H181" s="116"/>
    </row>
    <row r="182" spans="1:8">
      <c r="A182" s="136">
        <v>189</v>
      </c>
      <c r="B182" s="136" t="s">
        <v>797</v>
      </c>
      <c r="C182" s="1">
        <f>'время открытия'!C182</f>
        <v>4</v>
      </c>
      <c r="D182" s="119">
        <v>0</v>
      </c>
      <c r="E182" s="5">
        <f t="shared" si="5"/>
        <v>100</v>
      </c>
      <c r="F182" s="249" t="str">
        <f>'время открытия'!F182</f>
        <v>Дарьин</v>
      </c>
      <c r="H182" s="116"/>
    </row>
    <row r="183" spans="1:8">
      <c r="A183" s="136">
        <v>190</v>
      </c>
      <c r="B183" s="117" t="s">
        <v>807</v>
      </c>
      <c r="C183" s="1">
        <f>'время открытия'!C183</f>
        <v>4</v>
      </c>
      <c r="D183" s="119">
        <v>0</v>
      </c>
      <c r="E183" s="5">
        <f t="shared" si="5"/>
        <v>100</v>
      </c>
      <c r="F183" s="249" t="str">
        <f>'время открытия'!F183</f>
        <v>Емельянова</v>
      </c>
      <c r="H183" s="116"/>
    </row>
    <row r="184" spans="1:8">
      <c r="A184" s="136">
        <v>191</v>
      </c>
      <c r="B184" s="117" t="s">
        <v>808</v>
      </c>
      <c r="C184" s="1">
        <f>'время открытия'!C184</f>
        <v>4</v>
      </c>
      <c r="D184" s="119">
        <v>0</v>
      </c>
      <c r="E184" s="5">
        <f t="shared" si="5"/>
        <v>100</v>
      </c>
      <c r="F184" s="249" t="str">
        <f>'время открытия'!F184</f>
        <v>Емельянова</v>
      </c>
      <c r="H184" s="116"/>
    </row>
    <row r="185" spans="1:8">
      <c r="A185" s="136">
        <v>194</v>
      </c>
      <c r="B185" s="117" t="s">
        <v>773</v>
      </c>
      <c r="C185" s="1">
        <f>'время открытия'!C185</f>
        <v>7</v>
      </c>
      <c r="D185" s="119">
        <v>0</v>
      </c>
      <c r="E185" s="5">
        <f t="shared" si="5"/>
        <v>100</v>
      </c>
      <c r="F185" s="249" t="str">
        <f>'время открытия'!F185</f>
        <v>Дарьин</v>
      </c>
      <c r="H185" s="116"/>
    </row>
    <row r="186" spans="1:8">
      <c r="A186" s="136">
        <v>195</v>
      </c>
      <c r="B186" s="117" t="s">
        <v>781</v>
      </c>
      <c r="C186" s="1">
        <f>'время открытия'!C186</f>
        <v>8</v>
      </c>
      <c r="D186" s="119">
        <v>0</v>
      </c>
      <c r="E186" s="5">
        <f t="shared" si="5"/>
        <v>100</v>
      </c>
      <c r="F186" s="249" t="str">
        <f>'время открытия'!F186</f>
        <v>Сазонова</v>
      </c>
      <c r="H186" s="116"/>
    </row>
    <row r="187" spans="1:8">
      <c r="A187" s="136">
        <v>196</v>
      </c>
      <c r="B187" s="136" t="s">
        <v>809</v>
      </c>
      <c r="C187" s="1">
        <f>'время открытия'!C187</f>
        <v>3</v>
      </c>
      <c r="D187" s="119">
        <v>0</v>
      </c>
      <c r="E187" s="5">
        <f t="shared" si="5"/>
        <v>100</v>
      </c>
      <c r="F187" s="249" t="str">
        <f>'время открытия'!F187</f>
        <v>Мансурова</v>
      </c>
      <c r="H187" s="116"/>
    </row>
    <row r="188" spans="1:8">
      <c r="A188" s="136">
        <v>197</v>
      </c>
      <c r="B188" s="117" t="s">
        <v>750</v>
      </c>
      <c r="C188" s="1">
        <f>'время открытия'!C188</f>
        <v>19</v>
      </c>
      <c r="D188" s="119">
        <v>0</v>
      </c>
      <c r="E188" s="5">
        <f t="shared" si="5"/>
        <v>100</v>
      </c>
      <c r="F188" s="249" t="str">
        <f>'время открытия'!F188</f>
        <v>Хасанов</v>
      </c>
      <c r="H188" s="116"/>
    </row>
    <row r="189" spans="1:8">
      <c r="A189" s="136">
        <v>199</v>
      </c>
      <c r="B189" s="136" t="s">
        <v>810</v>
      </c>
      <c r="C189" s="1">
        <f>'время открытия'!C189</f>
        <v>3</v>
      </c>
      <c r="D189" s="119">
        <v>0</v>
      </c>
      <c r="E189" s="5">
        <f t="shared" si="5"/>
        <v>100</v>
      </c>
      <c r="F189" s="249" t="str">
        <f>'время открытия'!F189</f>
        <v>Коровина</v>
      </c>
      <c r="H189" s="116"/>
    </row>
    <row r="190" spans="1:8">
      <c r="A190" s="136">
        <v>200</v>
      </c>
      <c r="B190" s="117" t="s">
        <v>780</v>
      </c>
      <c r="C190" s="1">
        <f>'время открытия'!C190</f>
        <v>10</v>
      </c>
      <c r="D190" s="119">
        <v>0</v>
      </c>
      <c r="E190" s="5">
        <f t="shared" si="5"/>
        <v>100</v>
      </c>
      <c r="F190" s="249" t="str">
        <f>'время открытия'!F190</f>
        <v>Савченко</v>
      </c>
      <c r="H190" s="116"/>
    </row>
    <row r="191" spans="1:8">
      <c r="A191" s="136">
        <v>204</v>
      </c>
      <c r="B191" s="136" t="s">
        <v>802</v>
      </c>
      <c r="C191" s="1">
        <f>'время открытия'!C191</f>
        <v>1</v>
      </c>
      <c r="D191" s="119">
        <v>0</v>
      </c>
      <c r="E191" s="5">
        <f t="shared" si="5"/>
        <v>100</v>
      </c>
      <c r="F191" s="249" t="str">
        <f>'время открытия'!F191</f>
        <v>Неуймина</v>
      </c>
      <c r="H191" s="116"/>
    </row>
    <row r="192" spans="1:8">
      <c r="A192" s="136">
        <v>206</v>
      </c>
      <c r="B192" s="136" t="s">
        <v>811</v>
      </c>
      <c r="C192" s="1">
        <f>'время открытия'!C192</f>
        <v>4</v>
      </c>
      <c r="D192" s="119">
        <v>0</v>
      </c>
      <c r="E192" s="5">
        <f t="shared" si="5"/>
        <v>100</v>
      </c>
      <c r="F192" s="249" t="str">
        <f>'время открытия'!F192</f>
        <v>Ахтямова</v>
      </c>
      <c r="H192" s="116"/>
    </row>
    <row r="193" spans="1:8">
      <c r="A193" s="136">
        <v>207</v>
      </c>
      <c r="B193" s="136" t="s">
        <v>812</v>
      </c>
      <c r="C193" s="1">
        <f>'время открытия'!C193</f>
        <v>5</v>
      </c>
      <c r="D193" s="119">
        <v>0</v>
      </c>
      <c r="E193" s="5">
        <f t="shared" si="5"/>
        <v>100</v>
      </c>
      <c r="F193" s="249" t="str">
        <f>'время открытия'!F193</f>
        <v>Ахтямова</v>
      </c>
      <c r="H193" s="116"/>
    </row>
    <row r="196" spans="1:8">
      <c r="A196" s="2">
        <v>1</v>
      </c>
      <c r="B196" s="136" t="s">
        <v>530</v>
      </c>
      <c r="C196" s="5">
        <f>AVERAGE(E68,E115,E117,E145,E168,E175,E178,E192,E193)</f>
        <v>100</v>
      </c>
    </row>
    <row r="197" spans="1:8">
      <c r="A197" s="2">
        <v>2</v>
      </c>
      <c r="B197" s="136" t="s">
        <v>761</v>
      </c>
      <c r="C197" s="5">
        <f>AVERAGE(E53,E54,E69,E116,E143,E144,E159)</f>
        <v>100</v>
      </c>
    </row>
    <row r="198" spans="1:8">
      <c r="A198" s="2">
        <v>3</v>
      </c>
      <c r="B198" s="136" t="s">
        <v>697</v>
      </c>
      <c r="C198" s="5">
        <f>AVERAGE(E80,E100,E121,E130,E146,E148,E157,E163,E165,E179,E183,E184)</f>
        <v>100</v>
      </c>
    </row>
    <row r="199" spans="1:8">
      <c r="A199" s="2">
        <v>4</v>
      </c>
      <c r="B199" s="136" t="s">
        <v>567</v>
      </c>
      <c r="C199" s="5">
        <f>AVERAGE(E95,E97,E99,E122,E126,E150,E189)</f>
        <v>100</v>
      </c>
    </row>
    <row r="200" spans="1:8">
      <c r="A200" s="2">
        <v>5</v>
      </c>
      <c r="B200" s="136" t="s">
        <v>169</v>
      </c>
      <c r="C200" s="5">
        <f>AVERAGE(E190,E72,E73,E84,E101,E111,E118,E119,E129,E133,E137,E139,E152,E161,E164,E174,E181,E167)</f>
        <v>100</v>
      </c>
    </row>
    <row r="201" spans="1:8">
      <c r="A201" s="2">
        <v>6</v>
      </c>
      <c r="B201" s="136" t="s">
        <v>626</v>
      </c>
      <c r="C201" s="5">
        <f>AVERAGE(E61,E76,E105,E106,E131,E160)</f>
        <v>100</v>
      </c>
    </row>
    <row r="202" spans="1:8">
      <c r="A202" s="2">
        <v>7</v>
      </c>
      <c r="B202" s="136" t="s">
        <v>763</v>
      </c>
      <c r="C202" s="5">
        <f>AVERAGE(E113,E114,E132,E134)</f>
        <v>100</v>
      </c>
    </row>
    <row r="203" spans="1:8">
      <c r="A203" s="2">
        <v>8</v>
      </c>
      <c r="B203" s="136" t="s">
        <v>698</v>
      </c>
      <c r="C203" s="5">
        <f>AVERAGE(E2,E10,E25,E33,E34,E36,E40,E41,E51,E58,E59,E60,E63,E78,E91,E171)</f>
        <v>100</v>
      </c>
    </row>
    <row r="204" spans="1:8">
      <c r="A204" s="2">
        <v>9</v>
      </c>
      <c r="B204" s="136" t="s">
        <v>696</v>
      </c>
      <c r="C204" s="5">
        <f>AVERAGE(E22,E27,E38,E50,E55,E56,E57,E74,E86,E88,E147,E166)</f>
        <v>100</v>
      </c>
    </row>
    <row r="205" spans="1:8">
      <c r="A205" s="2">
        <v>10</v>
      </c>
      <c r="B205" s="136" t="s">
        <v>629</v>
      </c>
      <c r="C205" s="5">
        <f>AVERAGE(E11,E21,E29,E31,E65,E89,E90,E96,E98,E138,E141,E151,E156,E173,E169)</f>
        <v>100</v>
      </c>
    </row>
    <row r="206" spans="1:8">
      <c r="A206" s="2">
        <v>11</v>
      </c>
      <c r="B206" s="136" t="s">
        <v>168</v>
      </c>
      <c r="C206" s="5">
        <f>AVERAGE(E170,E14,E16,E19,E28,E43,E45,E66,E79,E93,E94,E102,E112,E140,E172,E180)</f>
        <v>100</v>
      </c>
    </row>
    <row r="207" spans="1:8">
      <c r="A207" s="2">
        <v>12</v>
      </c>
      <c r="B207" s="136" t="s">
        <v>699</v>
      </c>
      <c r="C207" s="5">
        <f>AVERAGE(E23,E32,E37,E49,E64,E85,E110,E124,E127,E149,E155,E158)</f>
        <v>100</v>
      </c>
    </row>
    <row r="208" spans="1:8">
      <c r="A208" s="2">
        <v>13</v>
      </c>
      <c r="B208" s="136" t="s">
        <v>700</v>
      </c>
      <c r="C208" s="5">
        <f>AVERAGE(E24,E26,E35,E46,E67,E52,E70,E83,E87,E92,E103,E107,E109,E128,E136,E153,E187)</f>
        <v>100</v>
      </c>
    </row>
    <row r="209" spans="1:5">
      <c r="A209" s="2">
        <v>14</v>
      </c>
      <c r="B209" s="136" t="s">
        <v>509</v>
      </c>
      <c r="C209" s="5">
        <f>AVERAGE(E191,E3,E4,E5,E7,E9,E13,E18,E30,E42,E44,E48,E62,E82,E120,E123,E162)</f>
        <v>100</v>
      </c>
    </row>
    <row r="210" spans="1:5">
      <c r="A210" s="2">
        <v>15</v>
      </c>
      <c r="B210" s="136" t="s">
        <v>762</v>
      </c>
      <c r="C210" s="5">
        <f>AVERAGE(E182,E6,E8,E12,E20,E81,E154,E185)</f>
        <v>100</v>
      </c>
    </row>
    <row r="211" spans="1:5">
      <c r="A211" s="2">
        <v>16</v>
      </c>
      <c r="B211" s="136" t="s">
        <v>627</v>
      </c>
      <c r="C211" s="5">
        <f>AVERAGE(E15,E17,E39,E47,E71,E75,E77,E104,E108,E125,E135,E142,E188)</f>
        <v>100</v>
      </c>
    </row>
    <row r="212" spans="1:5">
      <c r="A212" s="116"/>
      <c r="B212" s="239"/>
      <c r="C212" s="153"/>
      <c r="D212" s="153"/>
      <c r="E212" s="112"/>
    </row>
    <row r="213" spans="1:5">
      <c r="B213" s="196"/>
      <c r="E213" s="112"/>
    </row>
    <row r="214" spans="1:5">
      <c r="A214" s="2">
        <v>1</v>
      </c>
      <c r="B214" s="136" t="s">
        <v>442</v>
      </c>
      <c r="C214" s="5">
        <f>E77</f>
        <v>100</v>
      </c>
      <c r="D214" s="153"/>
      <c r="E214" s="112"/>
    </row>
    <row r="215" spans="1:5">
      <c r="A215" s="2">
        <v>2</v>
      </c>
      <c r="B215" s="136" t="s">
        <v>117</v>
      </c>
      <c r="C215" s="5">
        <f>AVERAGE(E67,E70,E26,E109)</f>
        <v>100</v>
      </c>
      <c r="D215" s="153"/>
      <c r="E215" s="112"/>
    </row>
    <row r="216" spans="1:5">
      <c r="A216" s="2">
        <v>3</v>
      </c>
      <c r="B216" s="136" t="s">
        <v>598</v>
      </c>
      <c r="C216" s="5">
        <f>AVERAGE(E129,E161)</f>
        <v>100</v>
      </c>
      <c r="D216" s="153"/>
      <c r="E216" s="112"/>
    </row>
    <row r="217" spans="1:5">
      <c r="A217" s="2">
        <v>4</v>
      </c>
      <c r="B217" s="136" t="s">
        <v>119</v>
      </c>
      <c r="C217" s="5">
        <f>AVERAGE(E46,E92,E107,E128,E187)</f>
        <v>100</v>
      </c>
      <c r="D217" s="153"/>
      <c r="E217" s="112"/>
    </row>
    <row r="218" spans="1:5">
      <c r="A218" s="2">
        <v>5</v>
      </c>
      <c r="B218" s="136" t="s">
        <v>112</v>
      </c>
      <c r="C218" s="5">
        <f>AVERAGE(E169,E173,E182,E170,E191,E185,E171,E172,E188,E156,E180,E2,E3,E4,E5,E6,E7,E8,E9,E10,E11,E12,E13,E14,E15,E16,E17,E18,E19,E20,E21,E22,E23,E24,E25,E27,E28,E29,E30,E31,E32,E33,E34,E35,E36,E37,E38,E39,E40,E41,E42,E43,E44,E45,E47,E48,E49,E50,E51,E52,E55,E56,E57,E58,E59,E60,E62,E63,E64,E65,E66,E71,E74,E75,E78,E79,E81,E82,E83,E85,E86,E87,E88,E89,E90,E91,E93,E94,E96,E98,E102,E103,E104,E108,E110,E112,E120,E123,E124,E127,E135,E136,E138,E140,E141,E147,E149,E151,E153,E154,E155,E158,E162,E166)</f>
        <v>100</v>
      </c>
      <c r="D218" s="153"/>
      <c r="E218" s="112"/>
    </row>
    <row r="219" spans="1:5">
      <c r="A219" s="2">
        <v>6</v>
      </c>
      <c r="B219" s="136" t="s">
        <v>614</v>
      </c>
      <c r="C219" s="5">
        <f>AVERAGE(E133,E174)</f>
        <v>100</v>
      </c>
      <c r="D219" s="153"/>
      <c r="E219" s="112"/>
    </row>
    <row r="220" spans="1:5">
      <c r="A220" s="2">
        <v>7</v>
      </c>
      <c r="B220" s="136" t="s">
        <v>524</v>
      </c>
      <c r="C220" s="5">
        <f>AVERAGE(E95,E97,E99,E122,E126,E150,E189)</f>
        <v>100</v>
      </c>
      <c r="D220" s="153"/>
      <c r="E220" s="112"/>
    </row>
    <row r="221" spans="1:5">
      <c r="A221" s="2">
        <v>8</v>
      </c>
      <c r="B221" s="136" t="s">
        <v>805</v>
      </c>
      <c r="C221" s="5">
        <f>AVERAGE(E183,E184)</f>
        <v>100</v>
      </c>
      <c r="D221" s="153"/>
      <c r="E221" s="112"/>
    </row>
    <row r="222" spans="1:5">
      <c r="A222" s="2">
        <v>9</v>
      </c>
      <c r="B222" s="136" t="s">
        <v>649</v>
      </c>
      <c r="C222" s="5">
        <f>AVERAGE(E146,E148,E163,E165)</f>
        <v>100</v>
      </c>
      <c r="D222" s="153"/>
      <c r="E222" s="112"/>
    </row>
    <row r="223" spans="1:5">
      <c r="A223" s="2">
        <v>10</v>
      </c>
      <c r="B223" s="136" t="s">
        <v>122</v>
      </c>
      <c r="C223" s="5">
        <f>AVERAGE(E178,E175,E53,E54,E68,E69,E115,E116,E117,E143,E144,E145,E159,E168,E192,E193)</f>
        <v>100</v>
      </c>
      <c r="D223" s="153"/>
      <c r="E223" s="112"/>
    </row>
    <row r="224" spans="1:5">
      <c r="A224" s="2">
        <v>11</v>
      </c>
      <c r="B224" s="136" t="s">
        <v>171</v>
      </c>
      <c r="C224" s="5">
        <f>AVERAGE(E181,E73,E111,E137)</f>
        <v>100</v>
      </c>
      <c r="D224" s="153"/>
      <c r="E224" s="112"/>
    </row>
    <row r="225" spans="1:5">
      <c r="A225" s="2">
        <v>12</v>
      </c>
      <c r="B225" s="136" t="s">
        <v>770</v>
      </c>
      <c r="C225" s="5">
        <f>AVERAGE(E176,E177,E186)</f>
        <v>100</v>
      </c>
      <c r="D225" s="153"/>
      <c r="E225" s="112"/>
    </row>
    <row r="226" spans="1:5">
      <c r="A226" s="2">
        <v>13</v>
      </c>
      <c r="B226" s="136" t="s">
        <v>124</v>
      </c>
      <c r="C226" s="5">
        <f>AVERAGE(E190,E72,E84,E101,E118,E119,E139,E167)</f>
        <v>100</v>
      </c>
      <c r="D226" s="153"/>
      <c r="E226" s="112"/>
    </row>
    <row r="227" spans="1:5">
      <c r="A227" s="2">
        <v>14</v>
      </c>
      <c r="B227" s="136" t="s">
        <v>654</v>
      </c>
      <c r="C227" s="5">
        <f>AVERAGE(E152,E164)</f>
        <v>100</v>
      </c>
      <c r="D227" s="153"/>
      <c r="E227" s="112"/>
    </row>
    <row r="228" spans="1:5">
      <c r="A228" s="2">
        <v>15</v>
      </c>
      <c r="B228" s="136" t="s">
        <v>471</v>
      </c>
      <c r="C228" s="5">
        <f>AVERAGE(E80,E100,E121,E130,E157,E179)</f>
        <v>100</v>
      </c>
      <c r="D228" s="153"/>
      <c r="E228" s="112"/>
    </row>
    <row r="229" spans="1:5">
      <c r="A229" s="2">
        <v>16</v>
      </c>
      <c r="B229" s="136" t="s">
        <v>559</v>
      </c>
      <c r="C229" s="5">
        <f>AVERAGE(E113,E114,E132,E134)</f>
        <v>100</v>
      </c>
      <c r="D229" s="153"/>
      <c r="E229" s="112"/>
    </row>
    <row r="230" spans="1:5">
      <c r="A230" s="2">
        <v>17</v>
      </c>
      <c r="B230" s="136" t="s">
        <v>584</v>
      </c>
      <c r="C230" s="5">
        <f>AVERAGE(E125,E142)</f>
        <v>100</v>
      </c>
      <c r="D230" s="153"/>
      <c r="E230" s="112"/>
    </row>
    <row r="231" spans="1:5">
      <c r="A231" s="2">
        <v>18</v>
      </c>
      <c r="B231" s="136" t="s">
        <v>593</v>
      </c>
      <c r="C231" s="5">
        <f>E131</f>
        <v>100</v>
      </c>
      <c r="D231" s="153"/>
      <c r="E231" s="112"/>
    </row>
    <row r="232" spans="1:5">
      <c r="A232" s="2">
        <v>19</v>
      </c>
      <c r="B232" s="136" t="s">
        <v>115</v>
      </c>
      <c r="C232" s="5">
        <f>AVERAGE(E61,E76,E105,E106,E160)</f>
        <v>100</v>
      </c>
      <c r="D232" s="153"/>
      <c r="E232" s="112"/>
    </row>
    <row r="233" spans="1:5">
      <c r="A233" s="116"/>
      <c r="B233" s="116"/>
    </row>
    <row r="235" spans="1:5">
      <c r="A235" s="2">
        <v>1</v>
      </c>
      <c r="B235" s="136" t="s">
        <v>167</v>
      </c>
      <c r="C235" s="5">
        <f>AVERAGE(E183,E184,E192,E193,E189,E167,E190,E181,E178,E174,E175,E179,E168,E159,E53,E54,E68,E69,E72,E73,E80,E84,E95,E97,E99,E100,E101,E111,E115,E116,E117,E118,E119,E121,E122,E126,E129,E130,E133,E137,E139,E143,E144,E145,E146,E148,E150,E152,E157,E161,E163,E164,E165)</f>
        <v>100</v>
      </c>
    </row>
    <row r="236" spans="1:5">
      <c r="A236" s="2">
        <v>2</v>
      </c>
      <c r="B236" s="136" t="s">
        <v>170</v>
      </c>
      <c r="C236" s="5">
        <f>AVERAGE(E61,E76,E105,E106,E113,E114,E131,E132,E134,E160)</f>
        <v>100</v>
      </c>
    </row>
    <row r="237" spans="1:5">
      <c r="A237" s="2">
        <v>3</v>
      </c>
      <c r="B237" s="136" t="s">
        <v>777</v>
      </c>
      <c r="C237" s="5">
        <f>AVERAGE(E176,E177,E186)</f>
        <v>100</v>
      </c>
    </row>
    <row r="238" spans="1:5">
      <c r="A238" s="2">
        <v>4</v>
      </c>
      <c r="B238" s="136" t="s">
        <v>620</v>
      </c>
      <c r="C238" s="5">
        <f>AVERAGE(E187,E191,E170,E172,E180,E3,E4,E5,E7,E9,E13,E14,E16,E18,E19,E23,E24,E26,E28,E30,E32,E35,E37,E42,E43,E44,E45,E46,E48,E49,E52,E62,E64,E66,E67,E70,E79,E82,E83,E85,E87,E92,E93,E94,E102,E103,E107,E109,E110,E112,E120,E123,E124,E127,E128,E136,E140,E149,E153,E155,E158,E162)</f>
        <v>100</v>
      </c>
    </row>
    <row r="239" spans="1:5">
      <c r="A239" s="2">
        <v>5</v>
      </c>
      <c r="B239" s="89" t="s">
        <v>701</v>
      </c>
      <c r="C239" s="5">
        <f>AVERAGE(E169,E173,E182,E185,E171,E188,E51,E156,E2,E6,E8,E10,E11,E12,E15,E17,E20,E21,E22,E25,E27,E29,E31,E33,E34,E36,E38,E39,E40,E41,E47,E50,E55,E56,E57,E58,E59,E60,E63,E65,E71,E74,E75,E77,E78,E81,E86,E88,E89,E90,E91,E96,E98,E104,E108,E125,E135,E138,E141,E142,E147,E151,E154,E166)</f>
        <v>100</v>
      </c>
    </row>
    <row r="241" spans="2:11">
      <c r="B241" t="s">
        <v>218</v>
      </c>
    </row>
    <row r="242" spans="2:11">
      <c r="B242" s="353" t="s">
        <v>219</v>
      </c>
      <c r="C242" s="353"/>
      <c r="D242" s="353"/>
      <c r="E242" s="353"/>
      <c r="F242" s="353"/>
      <c r="G242" s="353"/>
      <c r="H242" s="353"/>
      <c r="I242" s="353"/>
      <c r="J242" s="353"/>
      <c r="K242" s="353"/>
    </row>
    <row r="243" spans="2:11">
      <c r="B243" s="354" t="s">
        <v>359</v>
      </c>
      <c r="C243" s="361"/>
      <c r="D243" s="361"/>
      <c r="E243" s="361"/>
      <c r="F243" s="361"/>
      <c r="G243" s="361"/>
      <c r="H243" s="361"/>
      <c r="I243" s="361"/>
      <c r="J243" s="361"/>
      <c r="K243" s="361"/>
    </row>
    <row r="244" spans="2:11">
      <c r="B244" s="354" t="s">
        <v>360</v>
      </c>
      <c r="C244" s="361"/>
      <c r="D244" s="361"/>
      <c r="E244" s="361"/>
      <c r="F244" s="361"/>
      <c r="G244" s="361"/>
      <c r="H244" s="361"/>
      <c r="I244" s="361"/>
      <c r="J244" s="361"/>
      <c r="K244" s="361"/>
    </row>
    <row r="248" spans="2:11">
      <c r="B248" s="359" t="s">
        <v>221</v>
      </c>
      <c r="C248" s="359"/>
      <c r="D248" s="359"/>
      <c r="E248" s="359"/>
      <c r="F248" s="359"/>
      <c r="G248" s="359"/>
      <c r="H248" s="359"/>
      <c r="I248" s="359"/>
      <c r="J248" s="359"/>
      <c r="K248" s="359"/>
    </row>
    <row r="249" spans="2:11">
      <c r="B249" s="352" t="s">
        <v>361</v>
      </c>
      <c r="C249" s="357"/>
      <c r="D249" s="357"/>
      <c r="E249" s="357"/>
      <c r="F249" s="357"/>
      <c r="G249" s="357"/>
      <c r="H249" s="357"/>
      <c r="I249" s="357"/>
      <c r="J249" s="357"/>
      <c r="K249" s="357"/>
    </row>
    <row r="250" spans="2:11">
      <c r="B250" s="352" t="s">
        <v>362</v>
      </c>
      <c r="C250" s="357"/>
      <c r="D250" s="357"/>
      <c r="E250" s="357"/>
      <c r="F250" s="357"/>
      <c r="G250" s="357"/>
      <c r="H250" s="357"/>
      <c r="I250" s="357"/>
      <c r="J250" s="357"/>
      <c r="K250" s="357"/>
    </row>
    <row r="251" spans="2:11">
      <c r="B251" s="357" t="s">
        <v>224</v>
      </c>
      <c r="C251" s="357"/>
      <c r="D251" s="357"/>
      <c r="E251" s="357"/>
      <c r="F251" s="357"/>
      <c r="G251" s="357"/>
      <c r="H251" s="357"/>
      <c r="I251" s="357"/>
      <c r="J251" s="357"/>
      <c r="K251" s="357"/>
    </row>
    <row r="252" spans="2:11">
      <c r="B252" s="357" t="s">
        <v>225</v>
      </c>
      <c r="C252" s="357"/>
      <c r="D252" s="357"/>
      <c r="E252" s="357"/>
      <c r="F252" s="357"/>
      <c r="G252" s="357"/>
      <c r="H252" s="357"/>
      <c r="I252" s="357"/>
      <c r="J252" s="357"/>
      <c r="K252" s="357"/>
    </row>
    <row r="253" spans="2:11">
      <c r="B253" s="352" t="s">
        <v>356</v>
      </c>
      <c r="C253" s="357"/>
      <c r="D253" s="357"/>
      <c r="E253" s="357"/>
      <c r="F253" s="357"/>
      <c r="G253" s="357"/>
      <c r="H253" s="357"/>
      <c r="I253" s="357"/>
      <c r="J253" s="357"/>
      <c r="K253" s="357"/>
    </row>
    <row r="254" spans="2:11">
      <c r="B254" s="352" t="s">
        <v>363</v>
      </c>
      <c r="C254" s="357"/>
      <c r="D254" s="357"/>
      <c r="E254" s="357"/>
      <c r="F254" s="357"/>
      <c r="G254" s="357"/>
      <c r="H254" s="357"/>
      <c r="I254" s="357"/>
      <c r="J254" s="357"/>
      <c r="K254" s="357"/>
    </row>
    <row r="255" spans="2:11">
      <c r="B255" s="357" t="s">
        <v>358</v>
      </c>
      <c r="C255" s="357"/>
      <c r="D255" s="357"/>
      <c r="E255" s="357"/>
      <c r="F255" s="357"/>
      <c r="G255" s="357"/>
      <c r="H255" s="357"/>
      <c r="I255" s="357"/>
      <c r="J255" s="357"/>
      <c r="K255" s="357"/>
    </row>
  </sheetData>
  <mergeCells count="11">
    <mergeCell ref="B251:K251"/>
    <mergeCell ref="B252:K252"/>
    <mergeCell ref="B253:K253"/>
    <mergeCell ref="B254:K254"/>
    <mergeCell ref="B255:K255"/>
    <mergeCell ref="B250:K250"/>
    <mergeCell ref="B242:K242"/>
    <mergeCell ref="B243:K243"/>
    <mergeCell ref="B244:K244"/>
    <mergeCell ref="B248:K248"/>
    <mergeCell ref="B249:K249"/>
  </mergeCells>
  <conditionalFormatting sqref="C196:C211 E2:E193">
    <cfRule type="cellIs" dxfId="184" priority="55" operator="lessThan">
      <formula>90</formula>
    </cfRule>
    <cfRule type="cellIs" dxfId="183" priority="56" operator="between">
      <formula>99.99</formula>
      <formula>90</formula>
    </cfRule>
    <cfRule type="cellIs" dxfId="182" priority="57" operator="equal">
      <formula>100</formula>
    </cfRule>
  </conditionalFormatting>
  <conditionalFormatting sqref="C235:C239">
    <cfRule type="cellIs" dxfId="181" priority="7" operator="lessThan">
      <formula>90</formula>
    </cfRule>
    <cfRule type="cellIs" dxfId="180" priority="8" operator="between">
      <formula>99.99</formula>
      <formula>90</formula>
    </cfRule>
    <cfRule type="cellIs" dxfId="179" priority="9" operator="equal">
      <formula>100</formula>
    </cfRule>
  </conditionalFormatting>
  <conditionalFormatting sqref="C214:C232">
    <cfRule type="cellIs" dxfId="178" priority="1" operator="lessThan">
      <formula>90</formula>
    </cfRule>
    <cfRule type="cellIs" dxfId="177" priority="2" operator="between">
      <formula>99.99</formula>
      <formula>90</formula>
    </cfRule>
    <cfRule type="cellIs" dxfId="176" priority="3" operator="equal">
      <formula>100</formula>
    </cfRule>
  </conditionalFormatting>
  <hyperlinks>
    <hyperlink ref="H1" location="СВОД!A1" display="СВОД"/>
  </hyperlinks>
  <pageMargins left="0.7" right="0.7" top="0.75" bottom="0.75" header="0.3" footer="0.3"/>
  <pageSetup paperSize="9" orientation="portrait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252"/>
  <sheetViews>
    <sheetView zoomScale="85" zoomScaleNormal="85" workbookViewId="0">
      <pane xSplit="1" ySplit="1" topLeftCell="B166" activePane="bottomRight" state="frozen"/>
      <selection activeCell="G201" sqref="G201"/>
      <selection pane="topRight" activeCell="G201" sqref="G201"/>
      <selection pane="bottomLeft" activeCell="G201" sqref="G201"/>
      <selection pane="bottomRight" activeCell="A167" sqref="A167:B193"/>
    </sheetView>
  </sheetViews>
  <sheetFormatPr defaultRowHeight="14.4"/>
  <cols>
    <col min="1" max="1" width="4.109375" bestFit="1" customWidth="1"/>
    <col min="2" max="2" width="29.109375" bestFit="1" customWidth="1"/>
    <col min="3" max="3" width="7.88671875" bestFit="1" customWidth="1"/>
    <col min="4" max="4" width="13.6640625" customWidth="1"/>
    <col min="5" max="5" width="6.44140625" bestFit="1" customWidth="1"/>
    <col min="6" max="6" width="11.21875" bestFit="1" customWidth="1"/>
    <col min="8" max="8" width="23.109375" bestFit="1" customWidth="1"/>
    <col min="9" max="9" width="20.6640625" bestFit="1" customWidth="1"/>
  </cols>
  <sheetData>
    <row r="1" spans="1:9" ht="39.6">
      <c r="A1" s="1" t="s">
        <v>0</v>
      </c>
      <c r="B1" s="3" t="s">
        <v>1</v>
      </c>
      <c r="C1" s="63" t="s">
        <v>89</v>
      </c>
      <c r="D1" s="63" t="s">
        <v>87</v>
      </c>
      <c r="E1" s="3" t="s">
        <v>88</v>
      </c>
      <c r="F1" s="249" t="str">
        <f>'время закрытия'!F1</f>
        <v>Супервайзер</v>
      </c>
      <c r="H1" s="10" t="s">
        <v>100</v>
      </c>
    </row>
    <row r="2" spans="1:9">
      <c r="A2" s="1">
        <v>1</v>
      </c>
      <c r="B2" s="1" t="s">
        <v>2</v>
      </c>
      <c r="C2" s="1">
        <v>4</v>
      </c>
      <c r="D2" s="119">
        <v>0</v>
      </c>
      <c r="E2" s="5">
        <f>100-D2*100/C2</f>
        <v>100</v>
      </c>
      <c r="F2" s="249" t="str">
        <f>'время закрытия'!F2</f>
        <v>Ахрамеева</v>
      </c>
    </row>
    <row r="3" spans="1:9">
      <c r="A3" s="1">
        <v>2</v>
      </c>
      <c r="B3" s="1" t="s">
        <v>3</v>
      </c>
      <c r="C3" s="1">
        <v>4</v>
      </c>
      <c r="D3" s="119">
        <v>0</v>
      </c>
      <c r="E3" s="5">
        <f t="shared" ref="E3:E65" si="0">100-D3*100/C3</f>
        <v>100</v>
      </c>
      <c r="F3" s="249" t="str">
        <f>'время закрытия'!F3</f>
        <v>Неуймина</v>
      </c>
    </row>
    <row r="4" spans="1:9">
      <c r="A4" s="1">
        <v>3</v>
      </c>
      <c r="B4" s="1" t="s">
        <v>4</v>
      </c>
      <c r="C4" s="1">
        <v>4</v>
      </c>
      <c r="D4" s="119">
        <v>0</v>
      </c>
      <c r="E4" s="5">
        <f t="shared" si="0"/>
        <v>100</v>
      </c>
      <c r="F4" s="249" t="str">
        <f>'время закрытия'!F4</f>
        <v>Неуймина</v>
      </c>
      <c r="H4" s="12"/>
    </row>
    <row r="5" spans="1:9">
      <c r="A5" s="1">
        <v>4</v>
      </c>
      <c r="B5" s="1" t="s">
        <v>5</v>
      </c>
      <c r="C5" s="1">
        <v>4</v>
      </c>
      <c r="D5" s="119">
        <v>0</v>
      </c>
      <c r="E5" s="5">
        <f t="shared" si="0"/>
        <v>100</v>
      </c>
      <c r="F5" s="249" t="str">
        <f>'время закрытия'!F5</f>
        <v>Неуймина</v>
      </c>
      <c r="H5" s="4">
        <v>100</v>
      </c>
      <c r="I5" s="48"/>
    </row>
    <row r="6" spans="1:9">
      <c r="A6" s="1">
        <v>5</v>
      </c>
      <c r="B6" s="1" t="s">
        <v>6</v>
      </c>
      <c r="C6" s="1">
        <v>4</v>
      </c>
      <c r="D6" s="119">
        <v>0</v>
      </c>
      <c r="E6" s="5">
        <f t="shared" si="0"/>
        <v>100</v>
      </c>
      <c r="F6" s="249" t="str">
        <f>'время закрытия'!F6</f>
        <v>Дарьин</v>
      </c>
      <c r="H6" s="4" t="s">
        <v>200</v>
      </c>
      <c r="I6" s="49"/>
    </row>
    <row r="7" spans="1:9">
      <c r="A7" s="1">
        <v>6</v>
      </c>
      <c r="B7" s="1" t="s">
        <v>7</v>
      </c>
      <c r="C7" s="1">
        <v>4</v>
      </c>
      <c r="D7" s="119">
        <v>0</v>
      </c>
      <c r="E7" s="5">
        <f t="shared" si="0"/>
        <v>100</v>
      </c>
      <c r="F7" s="249" t="str">
        <f>'время закрытия'!F7</f>
        <v>Неуймина</v>
      </c>
      <c r="H7" s="4" t="s">
        <v>188</v>
      </c>
      <c r="I7" s="50"/>
    </row>
    <row r="8" spans="1:9">
      <c r="A8" s="1">
        <v>7</v>
      </c>
      <c r="B8" s="1" t="s">
        <v>8</v>
      </c>
      <c r="C8" s="1">
        <v>4</v>
      </c>
      <c r="D8" s="119">
        <v>0</v>
      </c>
      <c r="E8" s="5">
        <f t="shared" si="0"/>
        <v>100</v>
      </c>
      <c r="F8" s="249" t="str">
        <f>'время закрытия'!F8</f>
        <v>Дарьин</v>
      </c>
      <c r="H8" t="s">
        <v>189</v>
      </c>
    </row>
    <row r="9" spans="1:9">
      <c r="A9" s="1">
        <v>8</v>
      </c>
      <c r="B9" s="1" t="s">
        <v>9</v>
      </c>
      <c r="C9" s="1">
        <v>4</v>
      </c>
      <c r="D9" s="119">
        <v>0</v>
      </c>
      <c r="E9" s="5">
        <f t="shared" si="0"/>
        <v>100</v>
      </c>
      <c r="F9" s="249" t="str">
        <f>'время закрытия'!F9</f>
        <v>Неуймина</v>
      </c>
      <c r="H9" s="12"/>
    </row>
    <row r="10" spans="1:9">
      <c r="A10" s="1">
        <v>9</v>
      </c>
      <c r="B10" s="1" t="s">
        <v>10</v>
      </c>
      <c r="C10" s="1">
        <v>4</v>
      </c>
      <c r="D10" s="119">
        <v>0</v>
      </c>
      <c r="E10" s="5">
        <f t="shared" si="0"/>
        <v>100</v>
      </c>
      <c r="F10" s="249" t="str">
        <f>'время закрытия'!F10</f>
        <v>Ахрамеева</v>
      </c>
      <c r="H10" t="s">
        <v>288</v>
      </c>
      <c r="I10" s="125">
        <v>42158</v>
      </c>
    </row>
    <row r="11" spans="1:9">
      <c r="A11" s="1">
        <v>10</v>
      </c>
      <c r="B11" s="1" t="s">
        <v>11</v>
      </c>
      <c r="C11" s="1">
        <v>4</v>
      </c>
      <c r="D11" s="119">
        <v>0</v>
      </c>
      <c r="E11" s="5">
        <f t="shared" si="0"/>
        <v>100</v>
      </c>
      <c r="F11" s="249" t="str">
        <f>'время закрытия'!F11</f>
        <v>Калинина</v>
      </c>
      <c r="H11" t="s">
        <v>289</v>
      </c>
      <c r="I11" t="s">
        <v>476</v>
      </c>
    </row>
    <row r="12" spans="1:9">
      <c r="A12" s="1">
        <v>11</v>
      </c>
      <c r="B12" s="1" t="s">
        <v>12</v>
      </c>
      <c r="C12" s="1">
        <v>4</v>
      </c>
      <c r="D12" s="119">
        <v>0</v>
      </c>
      <c r="E12" s="5">
        <f t="shared" si="0"/>
        <v>100</v>
      </c>
      <c r="F12" s="249" t="str">
        <f>'время закрытия'!F12</f>
        <v>Дарьин</v>
      </c>
    </row>
    <row r="13" spans="1:9">
      <c r="A13" s="1">
        <v>12</v>
      </c>
      <c r="B13" s="1" t="s">
        <v>13</v>
      </c>
      <c r="C13" s="1">
        <v>4</v>
      </c>
      <c r="D13" s="119">
        <v>0</v>
      </c>
      <c r="E13" s="5">
        <f t="shared" si="0"/>
        <v>100</v>
      </c>
      <c r="F13" s="249" t="str">
        <f>'время закрытия'!F13</f>
        <v>Неуймина</v>
      </c>
    </row>
    <row r="14" spans="1:9">
      <c r="A14" s="1">
        <v>13</v>
      </c>
      <c r="B14" s="1" t="s">
        <v>14</v>
      </c>
      <c r="C14" s="1">
        <v>4</v>
      </c>
      <c r="D14" s="119">
        <v>0</v>
      </c>
      <c r="E14" s="5">
        <f t="shared" si="0"/>
        <v>100</v>
      </c>
      <c r="F14" s="249" t="str">
        <f>'время закрытия'!F14</f>
        <v>Клементьева</v>
      </c>
      <c r="H14" s="137"/>
    </row>
    <row r="15" spans="1:9">
      <c r="A15" s="1">
        <v>14</v>
      </c>
      <c r="B15" s="1" t="s">
        <v>15</v>
      </c>
      <c r="C15" s="1">
        <v>4</v>
      </c>
      <c r="D15" s="119">
        <v>0</v>
      </c>
      <c r="E15" s="5">
        <f t="shared" si="0"/>
        <v>100</v>
      </c>
      <c r="F15" s="249" t="str">
        <f>'время закрытия'!F15</f>
        <v>Хасанов</v>
      </c>
    </row>
    <row r="16" spans="1:9">
      <c r="A16" s="1">
        <v>15</v>
      </c>
      <c r="B16" s="1" t="s">
        <v>16</v>
      </c>
      <c r="C16" s="1">
        <v>4</v>
      </c>
      <c r="D16" s="119">
        <v>0</v>
      </c>
      <c r="E16" s="5">
        <f t="shared" si="0"/>
        <v>100</v>
      </c>
      <c r="F16" s="249" t="str">
        <f>'время закрытия'!F16</f>
        <v>Клементьева</v>
      </c>
    </row>
    <row r="17" spans="1:6">
      <c r="A17" s="1">
        <v>16</v>
      </c>
      <c r="B17" s="1" t="s">
        <v>17</v>
      </c>
      <c r="C17" s="1">
        <v>4</v>
      </c>
      <c r="D17" s="119">
        <v>0</v>
      </c>
      <c r="E17" s="5">
        <f t="shared" si="0"/>
        <v>100</v>
      </c>
      <c r="F17" s="249" t="str">
        <f>'время закрытия'!F17</f>
        <v>Хасанов</v>
      </c>
    </row>
    <row r="18" spans="1:6">
      <c r="A18" s="1">
        <v>17</v>
      </c>
      <c r="B18" s="1" t="s">
        <v>18</v>
      </c>
      <c r="C18" s="1">
        <v>4</v>
      </c>
      <c r="D18" s="119">
        <v>0</v>
      </c>
      <c r="E18" s="5">
        <f t="shared" si="0"/>
        <v>100</v>
      </c>
      <c r="F18" s="249" t="str">
        <f>'время закрытия'!F18</f>
        <v>Неуймина</v>
      </c>
    </row>
    <row r="19" spans="1:6">
      <c r="A19" s="1">
        <v>18</v>
      </c>
      <c r="B19" s="1" t="s">
        <v>19</v>
      </c>
      <c r="C19" s="1">
        <v>4</v>
      </c>
      <c r="D19" s="119">
        <v>0</v>
      </c>
      <c r="E19" s="5">
        <f t="shared" si="0"/>
        <v>100</v>
      </c>
      <c r="F19" s="249" t="str">
        <f>'время закрытия'!F19</f>
        <v>Клементьева</v>
      </c>
    </row>
    <row r="20" spans="1:6">
      <c r="A20" s="1">
        <v>19</v>
      </c>
      <c r="B20" s="1" t="s">
        <v>20</v>
      </c>
      <c r="C20" s="1">
        <v>4</v>
      </c>
      <c r="D20" s="119">
        <v>0</v>
      </c>
      <c r="E20" s="5">
        <f t="shared" si="0"/>
        <v>100</v>
      </c>
      <c r="F20" s="249" t="str">
        <f>'время закрытия'!F20</f>
        <v>Дарьин</v>
      </c>
    </row>
    <row r="21" spans="1:6">
      <c r="A21" s="1">
        <v>20</v>
      </c>
      <c r="B21" s="1" t="s">
        <v>21</v>
      </c>
      <c r="C21" s="1">
        <v>4</v>
      </c>
      <c r="D21" s="119">
        <v>0</v>
      </c>
      <c r="E21" s="5">
        <f t="shared" si="0"/>
        <v>100</v>
      </c>
      <c r="F21" s="249" t="str">
        <f>'время закрытия'!F21</f>
        <v>Калинина</v>
      </c>
    </row>
    <row r="22" spans="1:6">
      <c r="A22" s="1">
        <v>21</v>
      </c>
      <c r="B22" s="1" t="s">
        <v>22</v>
      </c>
      <c r="C22" s="1">
        <v>4</v>
      </c>
      <c r="D22" s="119">
        <v>0</v>
      </c>
      <c r="E22" s="5">
        <f t="shared" si="0"/>
        <v>100</v>
      </c>
      <c r="F22" s="249" t="str">
        <f>'время закрытия'!F22</f>
        <v>Жарникова</v>
      </c>
    </row>
    <row r="23" spans="1:6">
      <c r="A23" s="1">
        <v>22</v>
      </c>
      <c r="B23" s="1" t="s">
        <v>23</v>
      </c>
      <c r="C23" s="1">
        <v>4</v>
      </c>
      <c r="D23" s="119">
        <v>0</v>
      </c>
      <c r="E23" s="5">
        <f t="shared" si="0"/>
        <v>100</v>
      </c>
      <c r="F23" s="249" t="str">
        <f>'время закрытия'!F23</f>
        <v>Мазырин</v>
      </c>
    </row>
    <row r="24" spans="1:6">
      <c r="A24" s="1">
        <v>23</v>
      </c>
      <c r="B24" s="1" t="s">
        <v>24</v>
      </c>
      <c r="C24" s="1">
        <v>3</v>
      </c>
      <c r="D24" s="119">
        <v>0</v>
      </c>
      <c r="E24" s="5">
        <f t="shared" si="0"/>
        <v>100</v>
      </c>
      <c r="F24" s="249" t="str">
        <f>'время закрытия'!F24</f>
        <v>Мансурова</v>
      </c>
    </row>
    <row r="25" spans="1:6">
      <c r="A25" s="1">
        <v>24</v>
      </c>
      <c r="B25" s="1" t="s">
        <v>25</v>
      </c>
      <c r="C25" s="1">
        <v>4</v>
      </c>
      <c r="D25" s="119">
        <v>0</v>
      </c>
      <c r="E25" s="5">
        <f t="shared" si="0"/>
        <v>100</v>
      </c>
      <c r="F25" s="249" t="str">
        <f>'время закрытия'!F25</f>
        <v>Ахрамеева</v>
      </c>
    </row>
    <row r="26" spans="1:6">
      <c r="A26" s="1">
        <v>25</v>
      </c>
      <c r="B26" s="1" t="s">
        <v>26</v>
      </c>
      <c r="C26" s="1">
        <v>4</v>
      </c>
      <c r="D26" s="119">
        <v>0</v>
      </c>
      <c r="E26" s="5">
        <f t="shared" si="0"/>
        <v>100</v>
      </c>
      <c r="F26" s="249" t="str">
        <f>'время закрытия'!F26</f>
        <v>Мансурова</v>
      </c>
    </row>
    <row r="27" spans="1:6">
      <c r="A27" s="1">
        <v>26</v>
      </c>
      <c r="B27" s="1" t="s">
        <v>27</v>
      </c>
      <c r="C27" s="1">
        <v>4</v>
      </c>
      <c r="D27" s="119">
        <v>0</v>
      </c>
      <c r="E27" s="5">
        <f t="shared" si="0"/>
        <v>100</v>
      </c>
      <c r="F27" s="249" t="str">
        <f>'время закрытия'!F27</f>
        <v>Жарникова</v>
      </c>
    </row>
    <row r="28" spans="1:6">
      <c r="A28" s="1">
        <v>27</v>
      </c>
      <c r="B28" s="1" t="s">
        <v>28</v>
      </c>
      <c r="C28" s="1">
        <v>4</v>
      </c>
      <c r="D28" s="119">
        <v>0</v>
      </c>
      <c r="E28" s="5">
        <f t="shared" si="0"/>
        <v>100</v>
      </c>
      <c r="F28" s="249" t="str">
        <f>'время закрытия'!F28</f>
        <v>Клементьева</v>
      </c>
    </row>
    <row r="29" spans="1:6">
      <c r="A29" s="1">
        <v>28</v>
      </c>
      <c r="B29" s="1" t="s">
        <v>29</v>
      </c>
      <c r="C29" s="1">
        <v>4</v>
      </c>
      <c r="D29" s="119">
        <v>0</v>
      </c>
      <c r="E29" s="5">
        <f t="shared" si="0"/>
        <v>100</v>
      </c>
      <c r="F29" s="249" t="str">
        <f>'время закрытия'!F29</f>
        <v>Калинина</v>
      </c>
    </row>
    <row r="30" spans="1:6">
      <c r="A30" s="1">
        <v>29</v>
      </c>
      <c r="B30" s="1" t="s">
        <v>30</v>
      </c>
      <c r="C30" s="1">
        <v>4</v>
      </c>
      <c r="D30" s="119">
        <v>0</v>
      </c>
      <c r="E30" s="5">
        <f t="shared" si="0"/>
        <v>100</v>
      </c>
      <c r="F30" s="249" t="str">
        <f>'время закрытия'!F30</f>
        <v>Неуймина</v>
      </c>
    </row>
    <row r="31" spans="1:6">
      <c r="A31" s="1">
        <v>30</v>
      </c>
      <c r="B31" s="2" t="s">
        <v>31</v>
      </c>
      <c r="C31" s="1">
        <v>4</v>
      </c>
      <c r="D31" s="119">
        <v>0</v>
      </c>
      <c r="E31" s="5">
        <f t="shared" si="0"/>
        <v>100</v>
      </c>
      <c r="F31" s="249" t="str">
        <f>'время закрытия'!F31</f>
        <v>Калинина</v>
      </c>
    </row>
    <row r="32" spans="1:6">
      <c r="A32" s="1">
        <v>31</v>
      </c>
      <c r="B32" s="2" t="s">
        <v>32</v>
      </c>
      <c r="C32" s="1">
        <v>4</v>
      </c>
      <c r="D32" s="119">
        <v>0</v>
      </c>
      <c r="E32" s="5">
        <f t="shared" si="0"/>
        <v>100</v>
      </c>
      <c r="F32" s="249" t="str">
        <f>'время закрытия'!F32</f>
        <v>Мазырин</v>
      </c>
    </row>
    <row r="33" spans="1:6">
      <c r="A33" s="1">
        <v>32</v>
      </c>
      <c r="B33" s="2" t="s">
        <v>33</v>
      </c>
      <c r="C33" s="1">
        <v>4</v>
      </c>
      <c r="D33" s="119">
        <v>0</v>
      </c>
      <c r="E33" s="5">
        <f t="shared" si="0"/>
        <v>100</v>
      </c>
      <c r="F33" s="249" t="str">
        <f>'время закрытия'!F33</f>
        <v>Ахрамеева</v>
      </c>
    </row>
    <row r="34" spans="1:6">
      <c r="A34" s="1">
        <v>33</v>
      </c>
      <c r="B34" s="2" t="s">
        <v>34</v>
      </c>
      <c r="C34" s="1">
        <v>4</v>
      </c>
      <c r="D34" s="119">
        <v>0</v>
      </c>
      <c r="E34" s="5">
        <f t="shared" si="0"/>
        <v>100</v>
      </c>
      <c r="F34" s="249" t="str">
        <f>'время закрытия'!F34</f>
        <v>Ахрамеева</v>
      </c>
    </row>
    <row r="35" spans="1:6">
      <c r="A35" s="1">
        <v>34</v>
      </c>
      <c r="B35" s="2" t="s">
        <v>35</v>
      </c>
      <c r="C35" s="1">
        <v>4</v>
      </c>
      <c r="D35" s="119">
        <v>0</v>
      </c>
      <c r="E35" s="5">
        <f t="shared" si="0"/>
        <v>100</v>
      </c>
      <c r="F35" s="249" t="str">
        <f>'время закрытия'!F35</f>
        <v>Мансурова</v>
      </c>
    </row>
    <row r="36" spans="1:6">
      <c r="A36" s="1">
        <v>35</v>
      </c>
      <c r="B36" s="2" t="s">
        <v>36</v>
      </c>
      <c r="C36" s="1">
        <v>4</v>
      </c>
      <c r="D36" s="119">
        <v>0</v>
      </c>
      <c r="E36" s="5">
        <f t="shared" si="0"/>
        <v>100</v>
      </c>
      <c r="F36" s="249" t="str">
        <f>'время закрытия'!F36</f>
        <v>Ахрамеева</v>
      </c>
    </row>
    <row r="37" spans="1:6">
      <c r="A37" s="1">
        <v>36</v>
      </c>
      <c r="B37" s="2" t="s">
        <v>37</v>
      </c>
      <c r="C37" s="1">
        <v>4</v>
      </c>
      <c r="D37" s="119">
        <v>0</v>
      </c>
      <c r="E37" s="5">
        <f t="shared" si="0"/>
        <v>100</v>
      </c>
      <c r="F37" s="249" t="str">
        <f>'время закрытия'!F37</f>
        <v>Мазырин</v>
      </c>
    </row>
    <row r="38" spans="1:6">
      <c r="A38" s="1">
        <v>37</v>
      </c>
      <c r="B38" s="2" t="s">
        <v>38</v>
      </c>
      <c r="C38" s="1">
        <v>4</v>
      </c>
      <c r="D38" s="119">
        <v>0</v>
      </c>
      <c r="E38" s="5">
        <f t="shared" si="0"/>
        <v>100</v>
      </c>
      <c r="F38" s="249" t="str">
        <f>'время закрытия'!F38</f>
        <v>Жарникова</v>
      </c>
    </row>
    <row r="39" spans="1:6">
      <c r="A39" s="1">
        <v>38</v>
      </c>
      <c r="B39" s="2" t="s">
        <v>39</v>
      </c>
      <c r="C39" s="1">
        <v>4</v>
      </c>
      <c r="D39" s="119">
        <v>0</v>
      </c>
      <c r="E39" s="5">
        <f t="shared" si="0"/>
        <v>100</v>
      </c>
      <c r="F39" s="249" t="str">
        <f>'время закрытия'!F39</f>
        <v>Хасанов</v>
      </c>
    </row>
    <row r="40" spans="1:6">
      <c r="A40" s="1">
        <v>39</v>
      </c>
      <c r="B40" s="2" t="s">
        <v>40</v>
      </c>
      <c r="C40" s="1">
        <v>4</v>
      </c>
      <c r="D40" s="119">
        <v>0</v>
      </c>
      <c r="E40" s="5">
        <f t="shared" si="0"/>
        <v>100</v>
      </c>
      <c r="F40" s="249" t="str">
        <f>'время закрытия'!F40</f>
        <v>Ахрамеева</v>
      </c>
    </row>
    <row r="41" spans="1:6">
      <c r="A41" s="1">
        <v>40</v>
      </c>
      <c r="B41" s="2" t="s">
        <v>41</v>
      </c>
      <c r="C41" s="1">
        <v>4</v>
      </c>
      <c r="D41" s="119">
        <v>0</v>
      </c>
      <c r="E41" s="5">
        <f t="shared" si="0"/>
        <v>100</v>
      </c>
      <c r="F41" s="249" t="str">
        <f>'время закрытия'!F41</f>
        <v>Ахрамеева</v>
      </c>
    </row>
    <row r="42" spans="1:6">
      <c r="A42" s="1">
        <v>41</v>
      </c>
      <c r="B42" s="2" t="s">
        <v>42</v>
      </c>
      <c r="C42" s="1">
        <v>4</v>
      </c>
      <c r="D42" s="119">
        <v>0</v>
      </c>
      <c r="E42" s="5">
        <f t="shared" si="0"/>
        <v>100</v>
      </c>
      <c r="F42" s="249" t="str">
        <f>'время закрытия'!F42</f>
        <v>Неуймина</v>
      </c>
    </row>
    <row r="43" spans="1:6">
      <c r="A43" s="1">
        <v>42</v>
      </c>
      <c r="B43" s="2" t="s">
        <v>43</v>
      </c>
      <c r="C43" s="1">
        <v>4</v>
      </c>
      <c r="D43" s="119">
        <v>0</v>
      </c>
      <c r="E43" s="5">
        <f t="shared" si="0"/>
        <v>100</v>
      </c>
      <c r="F43" s="249" t="str">
        <f>'время закрытия'!F43</f>
        <v>Клементьева</v>
      </c>
    </row>
    <row r="44" spans="1:6">
      <c r="A44" s="1">
        <v>43</v>
      </c>
      <c r="B44" s="2" t="s">
        <v>44</v>
      </c>
      <c r="C44" s="1">
        <v>4</v>
      </c>
      <c r="D44" s="119">
        <v>0</v>
      </c>
      <c r="E44" s="5">
        <f t="shared" si="0"/>
        <v>100</v>
      </c>
      <c r="F44" s="249" t="str">
        <f>'время закрытия'!F44</f>
        <v>Неуймина</v>
      </c>
    </row>
    <row r="45" spans="1:6">
      <c r="A45" s="1">
        <v>44</v>
      </c>
      <c r="B45" s="2" t="s">
        <v>45</v>
      </c>
      <c r="C45" s="1">
        <v>4</v>
      </c>
      <c r="D45" s="119">
        <v>0</v>
      </c>
      <c r="E45" s="5">
        <f t="shared" si="0"/>
        <v>100</v>
      </c>
      <c r="F45" s="249" t="str">
        <f>'время закрытия'!F45</f>
        <v>Клементьева</v>
      </c>
    </row>
    <row r="46" spans="1:6">
      <c r="A46" s="1">
        <v>45</v>
      </c>
      <c r="B46" s="2" t="s">
        <v>46</v>
      </c>
      <c r="C46" s="1">
        <v>4</v>
      </c>
      <c r="D46" s="119">
        <v>0</v>
      </c>
      <c r="E46" s="5">
        <f t="shared" si="0"/>
        <v>100</v>
      </c>
      <c r="F46" s="249" t="str">
        <f>'время закрытия'!F46</f>
        <v>Мансурова</v>
      </c>
    </row>
    <row r="47" spans="1:6">
      <c r="A47" s="1">
        <v>46</v>
      </c>
      <c r="B47" s="2" t="s">
        <v>47</v>
      </c>
      <c r="C47" s="1">
        <v>4</v>
      </c>
      <c r="D47" s="119">
        <v>0</v>
      </c>
      <c r="E47" s="5">
        <f t="shared" si="0"/>
        <v>100</v>
      </c>
      <c r="F47" s="249" t="str">
        <f>'время закрытия'!F47</f>
        <v>Хасанов</v>
      </c>
    </row>
    <row r="48" spans="1:6">
      <c r="A48" s="1">
        <v>47</v>
      </c>
      <c r="B48" s="2" t="s">
        <v>48</v>
      </c>
      <c r="C48" s="1">
        <v>4</v>
      </c>
      <c r="D48" s="119">
        <v>0</v>
      </c>
      <c r="E48" s="5">
        <f t="shared" si="0"/>
        <v>100</v>
      </c>
      <c r="F48" s="249" t="str">
        <f>'время закрытия'!F48</f>
        <v>Неуймина</v>
      </c>
    </row>
    <row r="49" spans="1:6">
      <c r="A49" s="1">
        <v>48</v>
      </c>
      <c r="B49" s="2" t="s">
        <v>49</v>
      </c>
      <c r="C49" s="1">
        <v>4</v>
      </c>
      <c r="D49" s="119">
        <v>0</v>
      </c>
      <c r="E49" s="5">
        <f t="shared" si="0"/>
        <v>100</v>
      </c>
      <c r="F49" s="249" t="str">
        <f>'время закрытия'!F49</f>
        <v>Мазырин</v>
      </c>
    </row>
    <row r="50" spans="1:6">
      <c r="A50" s="1">
        <v>49</v>
      </c>
      <c r="B50" s="2" t="s">
        <v>50</v>
      </c>
      <c r="C50" s="1">
        <v>4</v>
      </c>
      <c r="D50" s="119">
        <v>0</v>
      </c>
      <c r="E50" s="5">
        <f t="shared" si="0"/>
        <v>100</v>
      </c>
      <c r="F50" s="249" t="str">
        <f>'время закрытия'!F50</f>
        <v>Жарникова</v>
      </c>
    </row>
    <row r="51" spans="1:6">
      <c r="A51" s="1">
        <v>50</v>
      </c>
      <c r="B51" s="2" t="s">
        <v>51</v>
      </c>
      <c r="C51" s="1">
        <v>4</v>
      </c>
      <c r="D51" s="119">
        <v>0</v>
      </c>
      <c r="E51" s="5">
        <f t="shared" si="0"/>
        <v>100</v>
      </c>
      <c r="F51" s="249" t="str">
        <f>'время закрытия'!F51</f>
        <v>Ахрамеева</v>
      </c>
    </row>
    <row r="52" spans="1:6">
      <c r="A52" s="1">
        <v>51</v>
      </c>
      <c r="B52" s="2" t="s">
        <v>52</v>
      </c>
      <c r="C52" s="1">
        <v>4</v>
      </c>
      <c r="D52" s="119">
        <v>0</v>
      </c>
      <c r="E52" s="5">
        <f t="shared" si="0"/>
        <v>100</v>
      </c>
      <c r="F52" s="249" t="str">
        <f>'время закрытия'!F52</f>
        <v>Мансурова</v>
      </c>
    </row>
    <row r="53" spans="1:6">
      <c r="A53" s="1">
        <v>52</v>
      </c>
      <c r="B53" s="2" t="s">
        <v>53</v>
      </c>
      <c r="C53" s="1">
        <v>4</v>
      </c>
      <c r="D53" s="119">
        <v>0</v>
      </c>
      <c r="E53" s="5">
        <f t="shared" si="0"/>
        <v>100</v>
      </c>
      <c r="F53" s="249" t="str">
        <f>'время закрытия'!F53</f>
        <v>Петухов</v>
      </c>
    </row>
    <row r="54" spans="1:6">
      <c r="A54" s="1">
        <v>53</v>
      </c>
      <c r="B54" s="2" t="s">
        <v>54</v>
      </c>
      <c r="C54" s="1">
        <v>4</v>
      </c>
      <c r="D54" s="119">
        <v>0</v>
      </c>
      <c r="E54" s="5">
        <f t="shared" si="0"/>
        <v>100</v>
      </c>
      <c r="F54" s="249" t="str">
        <f>'время закрытия'!F54</f>
        <v>Петухов</v>
      </c>
    </row>
    <row r="55" spans="1:6">
      <c r="A55" s="1">
        <v>54</v>
      </c>
      <c r="B55" s="2" t="s">
        <v>55</v>
      </c>
      <c r="C55" s="1">
        <v>4</v>
      </c>
      <c r="D55" s="119">
        <v>0</v>
      </c>
      <c r="E55" s="5">
        <f t="shared" si="0"/>
        <v>100</v>
      </c>
      <c r="F55" s="249" t="str">
        <f>'время закрытия'!F55</f>
        <v>Жарникова</v>
      </c>
    </row>
    <row r="56" spans="1:6">
      <c r="A56" s="1">
        <v>55</v>
      </c>
      <c r="B56" s="2" t="s">
        <v>56</v>
      </c>
      <c r="C56" s="1">
        <v>4</v>
      </c>
      <c r="D56" s="119">
        <v>0</v>
      </c>
      <c r="E56" s="5">
        <f t="shared" si="0"/>
        <v>100</v>
      </c>
      <c r="F56" s="249" t="str">
        <f>'время закрытия'!F56</f>
        <v>Жарникова</v>
      </c>
    </row>
    <row r="57" spans="1:6">
      <c r="A57" s="1">
        <v>56</v>
      </c>
      <c r="B57" s="2" t="s">
        <v>57</v>
      </c>
      <c r="C57" s="1">
        <v>4</v>
      </c>
      <c r="D57" s="119">
        <v>0</v>
      </c>
      <c r="E57" s="5">
        <f t="shared" si="0"/>
        <v>100</v>
      </c>
      <c r="F57" s="249" t="str">
        <f>'время закрытия'!F57</f>
        <v>Жарникова</v>
      </c>
    </row>
    <row r="58" spans="1:6">
      <c r="A58" s="1">
        <v>58</v>
      </c>
      <c r="B58" s="2" t="s">
        <v>59</v>
      </c>
      <c r="C58" s="1">
        <v>4</v>
      </c>
      <c r="D58" s="119">
        <v>0</v>
      </c>
      <c r="E58" s="5">
        <f t="shared" si="0"/>
        <v>100</v>
      </c>
      <c r="F58" s="249" t="str">
        <f>'время закрытия'!F58</f>
        <v>Ахрамеева</v>
      </c>
    </row>
    <row r="59" spans="1:6">
      <c r="A59" s="1">
        <v>59</v>
      </c>
      <c r="B59" s="2" t="s">
        <v>60</v>
      </c>
      <c r="C59" s="1">
        <v>4</v>
      </c>
      <c r="D59" s="119">
        <v>0</v>
      </c>
      <c r="E59" s="5">
        <f t="shared" si="0"/>
        <v>100</v>
      </c>
      <c r="F59" s="249" t="str">
        <f>'время закрытия'!F59</f>
        <v>Ахрамеева</v>
      </c>
    </row>
    <row r="60" spans="1:6">
      <c r="A60" s="1">
        <v>60</v>
      </c>
      <c r="B60" s="2" t="s">
        <v>61</v>
      </c>
      <c r="C60" s="1">
        <v>4</v>
      </c>
      <c r="D60" s="119">
        <v>0</v>
      </c>
      <c r="E60" s="5">
        <f t="shared" si="0"/>
        <v>100</v>
      </c>
      <c r="F60" s="249" t="str">
        <f>'время закрытия'!F60</f>
        <v>Ахрамеева</v>
      </c>
    </row>
    <row r="61" spans="1:6">
      <c r="A61" s="1">
        <v>61</v>
      </c>
      <c r="B61" s="2" t="s">
        <v>62</v>
      </c>
      <c r="C61" s="1">
        <v>4</v>
      </c>
      <c r="D61" s="119">
        <v>0</v>
      </c>
      <c r="E61" s="5">
        <f t="shared" si="0"/>
        <v>100</v>
      </c>
      <c r="F61" s="249" t="str">
        <f>'время закрытия'!F61</f>
        <v>Трусов</v>
      </c>
    </row>
    <row r="62" spans="1:6">
      <c r="A62" s="1">
        <v>62</v>
      </c>
      <c r="B62" s="2" t="s">
        <v>63</v>
      </c>
      <c r="C62" s="1">
        <v>4</v>
      </c>
      <c r="D62" s="119">
        <v>0</v>
      </c>
      <c r="E62" s="5">
        <f t="shared" si="0"/>
        <v>100</v>
      </c>
      <c r="F62" s="249" t="str">
        <f>'время закрытия'!F62</f>
        <v>Неуймина</v>
      </c>
    </row>
    <row r="63" spans="1:6">
      <c r="A63" s="1">
        <v>63</v>
      </c>
      <c r="B63" s="2" t="s">
        <v>64</v>
      </c>
      <c r="C63" s="1">
        <v>4</v>
      </c>
      <c r="D63" s="119">
        <v>0</v>
      </c>
      <c r="E63" s="5">
        <f t="shared" si="0"/>
        <v>100</v>
      </c>
      <c r="F63" s="249" t="str">
        <f>'время закрытия'!F63</f>
        <v>Ахрамеева</v>
      </c>
    </row>
    <row r="64" spans="1:6">
      <c r="A64" s="1">
        <v>64</v>
      </c>
      <c r="B64" s="2" t="s">
        <v>65</v>
      </c>
      <c r="C64" s="1">
        <v>4</v>
      </c>
      <c r="D64" s="119">
        <v>0</v>
      </c>
      <c r="E64" s="5">
        <f t="shared" si="0"/>
        <v>100</v>
      </c>
      <c r="F64" s="249" t="str">
        <f>'время закрытия'!F64</f>
        <v>Мазырин</v>
      </c>
    </row>
    <row r="65" spans="1:8">
      <c r="A65" s="1">
        <v>65</v>
      </c>
      <c r="B65" s="2" t="s">
        <v>66</v>
      </c>
      <c r="C65" s="1">
        <v>4</v>
      </c>
      <c r="D65" s="119">
        <v>0</v>
      </c>
      <c r="E65" s="5">
        <f t="shared" si="0"/>
        <v>100</v>
      </c>
      <c r="F65" s="249" t="str">
        <f>'время закрытия'!F65</f>
        <v>Калинина</v>
      </c>
    </row>
    <row r="66" spans="1:8">
      <c r="A66" s="1">
        <v>66</v>
      </c>
      <c r="B66" s="2" t="s">
        <v>67</v>
      </c>
      <c r="C66" s="1">
        <v>4</v>
      </c>
      <c r="D66" s="119">
        <v>0</v>
      </c>
      <c r="E66" s="5">
        <f t="shared" ref="E66:E72" si="1">100-D66*100/C66</f>
        <v>100</v>
      </c>
      <c r="F66" s="249" t="str">
        <f>'время закрытия'!F66</f>
        <v>Клементьева</v>
      </c>
    </row>
    <row r="67" spans="1:8">
      <c r="A67" s="1">
        <v>67</v>
      </c>
      <c r="B67" s="2" t="s">
        <v>68</v>
      </c>
      <c r="C67" s="1">
        <v>4</v>
      </c>
      <c r="D67" s="119">
        <v>0</v>
      </c>
      <c r="E67" s="5">
        <f t="shared" si="1"/>
        <v>100</v>
      </c>
      <c r="F67" s="249" t="str">
        <f>'время закрытия'!F67</f>
        <v>Мансурова</v>
      </c>
    </row>
    <row r="68" spans="1:8">
      <c r="A68" s="1">
        <v>68</v>
      </c>
      <c r="B68" s="2" t="s">
        <v>69</v>
      </c>
      <c r="C68" s="1">
        <v>4</v>
      </c>
      <c r="D68" s="119">
        <v>0</v>
      </c>
      <c r="E68" s="5">
        <f t="shared" si="1"/>
        <v>100</v>
      </c>
      <c r="F68" s="249" t="str">
        <f>'время закрытия'!F68</f>
        <v>Ахтямова</v>
      </c>
      <c r="H68" s="150"/>
    </row>
    <row r="69" spans="1:8">
      <c r="A69" s="1">
        <v>69</v>
      </c>
      <c r="B69" s="2" t="s">
        <v>70</v>
      </c>
      <c r="C69" s="1">
        <v>4</v>
      </c>
      <c r="D69" s="119">
        <v>0</v>
      </c>
      <c r="E69" s="5">
        <f t="shared" si="1"/>
        <v>100</v>
      </c>
      <c r="F69" s="249" t="str">
        <f>'время закрытия'!F69</f>
        <v>Петухов</v>
      </c>
      <c r="H69" s="150"/>
    </row>
    <row r="70" spans="1:8">
      <c r="A70" s="1">
        <v>70</v>
      </c>
      <c r="B70" s="2" t="s">
        <v>71</v>
      </c>
      <c r="C70" s="1">
        <v>4</v>
      </c>
      <c r="D70" s="119">
        <v>0</v>
      </c>
      <c r="E70" s="5">
        <f t="shared" si="1"/>
        <v>100</v>
      </c>
      <c r="F70" s="249" t="str">
        <f>'время закрытия'!F70</f>
        <v>Мансурова</v>
      </c>
      <c r="H70" s="150"/>
    </row>
    <row r="71" spans="1:8">
      <c r="A71" s="1">
        <v>71</v>
      </c>
      <c r="B71" s="2" t="s">
        <v>72</v>
      </c>
      <c r="C71" s="1">
        <v>4</v>
      </c>
      <c r="D71" s="119">
        <v>0</v>
      </c>
      <c r="E71" s="5">
        <f t="shared" si="1"/>
        <v>100</v>
      </c>
      <c r="F71" s="249" t="str">
        <f>'время закрытия'!F71</f>
        <v>Хасанов</v>
      </c>
      <c r="H71" s="150"/>
    </row>
    <row r="72" spans="1:8">
      <c r="A72" s="1">
        <v>72</v>
      </c>
      <c r="B72" s="2" t="s">
        <v>73</v>
      </c>
      <c r="C72" s="1">
        <v>4</v>
      </c>
      <c r="D72" s="119">
        <v>0</v>
      </c>
      <c r="E72" s="5">
        <f t="shared" si="1"/>
        <v>100</v>
      </c>
      <c r="F72" s="249" t="str">
        <f>'время закрытия'!F72</f>
        <v>Савченко</v>
      </c>
      <c r="H72" s="150"/>
    </row>
    <row r="73" spans="1:8">
      <c r="A73" s="1">
        <v>73</v>
      </c>
      <c r="B73" s="2" t="s">
        <v>165</v>
      </c>
      <c r="C73" s="1">
        <v>4</v>
      </c>
      <c r="D73" s="119">
        <v>0</v>
      </c>
      <c r="E73" s="5">
        <f t="shared" ref="E73:E139" si="2">100-D73*100/C73</f>
        <v>100</v>
      </c>
      <c r="F73" s="249" t="str">
        <f>'время закрытия'!F73</f>
        <v>Савченко</v>
      </c>
      <c r="H73" s="150"/>
    </row>
    <row r="74" spans="1:8">
      <c r="A74" s="1">
        <v>74</v>
      </c>
      <c r="B74" s="2" t="s">
        <v>166</v>
      </c>
      <c r="C74" s="1">
        <v>4</v>
      </c>
      <c r="D74" s="119">
        <v>0</v>
      </c>
      <c r="E74" s="5">
        <f t="shared" si="2"/>
        <v>100</v>
      </c>
      <c r="F74" s="249" t="str">
        <f>'время закрытия'!F74</f>
        <v>Жарникова</v>
      </c>
      <c r="H74" s="150"/>
    </row>
    <row r="75" spans="1:8">
      <c r="A75" s="132">
        <v>75</v>
      </c>
      <c r="B75" s="133" t="s">
        <v>568</v>
      </c>
      <c r="C75" s="1">
        <v>4</v>
      </c>
      <c r="D75" s="119">
        <v>0</v>
      </c>
      <c r="E75" s="5">
        <f t="shared" si="2"/>
        <v>100</v>
      </c>
      <c r="F75" s="249" t="str">
        <f>'время закрытия'!F75</f>
        <v>Хасанов</v>
      </c>
      <c r="H75" s="150"/>
    </row>
    <row r="76" spans="1:8">
      <c r="A76" s="132">
        <v>76</v>
      </c>
      <c r="B76" s="133" t="s">
        <v>478</v>
      </c>
      <c r="C76" s="1">
        <v>4</v>
      </c>
      <c r="D76" s="119">
        <v>0</v>
      </c>
      <c r="E76" s="5">
        <f t="shared" si="2"/>
        <v>100</v>
      </c>
      <c r="F76" s="249" t="str">
        <f>'время закрытия'!F76</f>
        <v>Трусов</v>
      </c>
      <c r="H76" s="150"/>
    </row>
    <row r="77" spans="1:8">
      <c r="A77" s="1">
        <v>77</v>
      </c>
      <c r="B77" s="2" t="s">
        <v>445</v>
      </c>
      <c r="C77" s="1">
        <v>4</v>
      </c>
      <c r="D77" s="119">
        <v>0</v>
      </c>
      <c r="E77" s="5">
        <f t="shared" si="2"/>
        <v>100</v>
      </c>
      <c r="F77" s="249" t="str">
        <f>'время закрытия'!F77</f>
        <v>Хасанов</v>
      </c>
      <c r="H77" s="150"/>
    </row>
    <row r="78" spans="1:8">
      <c r="A78" s="132">
        <v>78</v>
      </c>
      <c r="B78" s="133" t="s">
        <v>444</v>
      </c>
      <c r="C78" s="1">
        <v>4</v>
      </c>
      <c r="D78" s="119">
        <v>0</v>
      </c>
      <c r="E78" s="5">
        <f t="shared" si="2"/>
        <v>100</v>
      </c>
      <c r="F78" s="249" t="str">
        <f>'время закрытия'!F78</f>
        <v>Ахрамеева</v>
      </c>
      <c r="H78" s="150"/>
    </row>
    <row r="79" spans="1:8">
      <c r="A79" s="132">
        <v>79</v>
      </c>
      <c r="B79" s="133" t="s">
        <v>482</v>
      </c>
      <c r="C79" s="1">
        <v>4</v>
      </c>
      <c r="D79" s="119">
        <v>0</v>
      </c>
      <c r="E79" s="5">
        <f t="shared" si="2"/>
        <v>100</v>
      </c>
      <c r="F79" s="249" t="str">
        <f>'время закрытия'!F79</f>
        <v>Клементьева</v>
      </c>
      <c r="H79" s="116"/>
    </row>
    <row r="80" spans="1:8">
      <c r="A80" s="1">
        <v>80</v>
      </c>
      <c r="B80" s="2" t="s">
        <v>475</v>
      </c>
      <c r="C80" s="1">
        <v>4</v>
      </c>
      <c r="D80" s="119">
        <v>0</v>
      </c>
      <c r="E80" s="5">
        <f t="shared" si="2"/>
        <v>100</v>
      </c>
      <c r="F80" s="249" t="str">
        <f>'время закрытия'!F80</f>
        <v>Емельянова</v>
      </c>
      <c r="H80" s="116"/>
    </row>
    <row r="81" spans="1:8">
      <c r="A81" s="132">
        <v>81</v>
      </c>
      <c r="B81" s="151" t="s">
        <v>514</v>
      </c>
      <c r="C81" s="1">
        <v>4</v>
      </c>
      <c r="D81" s="119">
        <v>0</v>
      </c>
      <c r="E81" s="5">
        <f t="shared" si="2"/>
        <v>100</v>
      </c>
      <c r="F81" s="249" t="str">
        <f>'время закрытия'!F81</f>
        <v>Дарьин</v>
      </c>
      <c r="H81" s="116"/>
    </row>
    <row r="82" spans="1:8">
      <c r="A82" s="132">
        <v>82</v>
      </c>
      <c r="B82" s="133" t="s">
        <v>473</v>
      </c>
      <c r="C82" s="1">
        <v>4</v>
      </c>
      <c r="D82" s="119">
        <v>0</v>
      </c>
      <c r="E82" s="5">
        <f t="shared" si="2"/>
        <v>100</v>
      </c>
      <c r="F82" s="249" t="str">
        <f>'время закрытия'!F82</f>
        <v>Неуймина</v>
      </c>
      <c r="H82" s="116"/>
    </row>
    <row r="83" spans="1:8">
      <c r="A83" s="1">
        <v>83</v>
      </c>
      <c r="B83" s="2" t="s">
        <v>502</v>
      </c>
      <c r="C83" s="1">
        <v>4</v>
      </c>
      <c r="D83" s="119">
        <v>0</v>
      </c>
      <c r="E83" s="5">
        <f t="shared" si="2"/>
        <v>100</v>
      </c>
      <c r="F83" s="249" t="str">
        <f>'время закрытия'!F83</f>
        <v>Мансурова</v>
      </c>
      <c r="H83" s="116"/>
    </row>
    <row r="84" spans="1:8">
      <c r="A84" s="1">
        <v>84</v>
      </c>
      <c r="B84" s="2" t="s">
        <v>479</v>
      </c>
      <c r="C84" s="1">
        <v>4</v>
      </c>
      <c r="D84" s="119">
        <v>0</v>
      </c>
      <c r="E84" s="5">
        <f t="shared" si="2"/>
        <v>100</v>
      </c>
      <c r="F84" s="249" t="str">
        <f>'время закрытия'!F84</f>
        <v>Савченко</v>
      </c>
      <c r="H84" s="116"/>
    </row>
    <row r="85" spans="1:8">
      <c r="A85" s="1">
        <v>85</v>
      </c>
      <c r="B85" s="2" t="s">
        <v>474</v>
      </c>
      <c r="C85" s="1">
        <v>4</v>
      </c>
      <c r="D85" s="119">
        <v>0</v>
      </c>
      <c r="E85" s="5">
        <f t="shared" si="2"/>
        <v>100</v>
      </c>
      <c r="F85" s="249" t="str">
        <f>'время закрытия'!F85</f>
        <v>Мазырин</v>
      </c>
      <c r="H85" s="116"/>
    </row>
    <row r="86" spans="1:8">
      <c r="A86" s="1">
        <v>86</v>
      </c>
      <c r="B86" s="2" t="s">
        <v>480</v>
      </c>
      <c r="C86" s="1">
        <v>4</v>
      </c>
      <c r="D86" s="119">
        <v>0</v>
      </c>
      <c r="E86" s="5">
        <f t="shared" si="2"/>
        <v>100</v>
      </c>
      <c r="F86" s="249" t="str">
        <f>'время закрытия'!F86</f>
        <v>Жарникова</v>
      </c>
      <c r="H86" s="116"/>
    </row>
    <row r="87" spans="1:8">
      <c r="A87" s="1">
        <v>87</v>
      </c>
      <c r="B87" s="2" t="s">
        <v>481</v>
      </c>
      <c r="C87" s="1">
        <v>4</v>
      </c>
      <c r="D87" s="119">
        <v>0</v>
      </c>
      <c r="E87" s="5">
        <f t="shared" si="2"/>
        <v>100</v>
      </c>
      <c r="F87" s="249" t="str">
        <f>'время закрытия'!F87</f>
        <v>Мансурова</v>
      </c>
    </row>
    <row r="88" spans="1:8">
      <c r="A88" s="1">
        <v>88</v>
      </c>
      <c r="B88" s="136" t="s">
        <v>503</v>
      </c>
      <c r="C88" s="1">
        <v>4</v>
      </c>
      <c r="D88" s="119">
        <v>0</v>
      </c>
      <c r="E88" s="5">
        <f t="shared" si="2"/>
        <v>100</v>
      </c>
      <c r="F88" s="249" t="str">
        <f>'время закрытия'!F88</f>
        <v>Жарникова</v>
      </c>
    </row>
    <row r="89" spans="1:8">
      <c r="A89" s="1">
        <v>89</v>
      </c>
      <c r="B89" s="2" t="s">
        <v>507</v>
      </c>
      <c r="C89" s="1">
        <v>4</v>
      </c>
      <c r="D89" s="119">
        <v>0</v>
      </c>
      <c r="E89" s="5">
        <f t="shared" si="2"/>
        <v>100</v>
      </c>
      <c r="F89" s="249" t="str">
        <f>'время закрытия'!F89</f>
        <v>Калинина</v>
      </c>
    </row>
    <row r="90" spans="1:8">
      <c r="A90" s="132">
        <v>90</v>
      </c>
      <c r="B90" s="133" t="s">
        <v>537</v>
      </c>
      <c r="C90" s="1">
        <v>4</v>
      </c>
      <c r="D90" s="119">
        <v>0</v>
      </c>
      <c r="E90" s="5">
        <f t="shared" si="2"/>
        <v>100</v>
      </c>
      <c r="F90" s="249" t="str">
        <f>'время закрытия'!F90</f>
        <v>Калинина</v>
      </c>
    </row>
    <row r="91" spans="1:8">
      <c r="A91" s="132">
        <v>91</v>
      </c>
      <c r="B91" s="133" t="s">
        <v>505</v>
      </c>
      <c r="C91" s="1">
        <v>4</v>
      </c>
      <c r="D91" s="119">
        <v>0</v>
      </c>
      <c r="E91" s="5">
        <f t="shared" si="2"/>
        <v>100</v>
      </c>
      <c r="F91" s="249" t="str">
        <f>'время закрытия'!F91</f>
        <v>Ахрамеева</v>
      </c>
    </row>
    <row r="92" spans="1:8">
      <c r="A92" s="1">
        <v>92</v>
      </c>
      <c r="B92" s="136" t="s">
        <v>517</v>
      </c>
      <c r="C92" s="1">
        <v>4</v>
      </c>
      <c r="D92" s="119">
        <v>0</v>
      </c>
      <c r="E92" s="5">
        <f t="shared" si="2"/>
        <v>100</v>
      </c>
      <c r="F92" s="249" t="str">
        <f>'время закрытия'!F92</f>
        <v>Мансурова</v>
      </c>
    </row>
    <row r="93" spans="1:8">
      <c r="A93" s="1">
        <v>93</v>
      </c>
      <c r="B93" s="136" t="s">
        <v>520</v>
      </c>
      <c r="C93" s="1">
        <v>4</v>
      </c>
      <c r="D93" s="119">
        <v>0</v>
      </c>
      <c r="E93" s="5">
        <f t="shared" si="2"/>
        <v>100</v>
      </c>
      <c r="F93" s="249" t="str">
        <f>'время закрытия'!F93</f>
        <v>Клементьева</v>
      </c>
    </row>
    <row r="94" spans="1:8">
      <c r="A94" s="1">
        <v>94</v>
      </c>
      <c r="B94" s="136" t="s">
        <v>516</v>
      </c>
      <c r="C94" s="1">
        <v>4</v>
      </c>
      <c r="D94" s="119">
        <v>0</v>
      </c>
      <c r="E94" s="5">
        <f t="shared" si="2"/>
        <v>100</v>
      </c>
      <c r="F94" s="249" t="str">
        <f>'время закрытия'!F94</f>
        <v>Клементьева</v>
      </c>
    </row>
    <row r="95" spans="1:8">
      <c r="A95" s="1">
        <v>95</v>
      </c>
      <c r="B95" s="136" t="s">
        <v>543</v>
      </c>
      <c r="C95" s="1">
        <v>4</v>
      </c>
      <c r="D95" s="119">
        <v>0</v>
      </c>
      <c r="E95" s="5">
        <f t="shared" si="2"/>
        <v>100</v>
      </c>
      <c r="F95" s="249" t="str">
        <f>'время закрытия'!F95</f>
        <v>Коровина</v>
      </c>
    </row>
    <row r="96" spans="1:8">
      <c r="A96" s="1">
        <v>96</v>
      </c>
      <c r="B96" s="136" t="s">
        <v>525</v>
      </c>
      <c r="C96" s="1">
        <v>4</v>
      </c>
      <c r="D96" s="119">
        <v>0</v>
      </c>
      <c r="E96" s="5">
        <f t="shared" si="2"/>
        <v>100</v>
      </c>
      <c r="F96" s="249" t="str">
        <f>'время закрытия'!F96</f>
        <v>Калинина</v>
      </c>
    </row>
    <row r="97" spans="1:6">
      <c r="A97" s="1">
        <v>97</v>
      </c>
      <c r="B97" s="136" t="s">
        <v>548</v>
      </c>
      <c r="C97" s="1">
        <v>4</v>
      </c>
      <c r="D97" s="119">
        <v>0</v>
      </c>
      <c r="E97" s="5">
        <f t="shared" si="2"/>
        <v>100</v>
      </c>
      <c r="F97" s="249" t="str">
        <f>'время закрытия'!F97</f>
        <v>Коровина</v>
      </c>
    </row>
    <row r="98" spans="1:6">
      <c r="A98" s="1">
        <v>98</v>
      </c>
      <c r="B98" s="136" t="s">
        <v>526</v>
      </c>
      <c r="C98" s="1">
        <v>4</v>
      </c>
      <c r="D98" s="119">
        <v>0</v>
      </c>
      <c r="E98" s="5">
        <f t="shared" si="2"/>
        <v>100</v>
      </c>
      <c r="F98" s="249" t="str">
        <f>'время закрытия'!F98</f>
        <v>Калинина</v>
      </c>
    </row>
    <row r="99" spans="1:6">
      <c r="A99" s="1">
        <v>99</v>
      </c>
      <c r="B99" s="136" t="s">
        <v>529</v>
      </c>
      <c r="C99" s="1">
        <v>4</v>
      </c>
      <c r="D99" s="119">
        <v>0</v>
      </c>
      <c r="E99" s="5">
        <f t="shared" si="2"/>
        <v>100</v>
      </c>
      <c r="F99" s="249" t="str">
        <f>'время закрытия'!F99</f>
        <v>Коровина</v>
      </c>
    </row>
    <row r="100" spans="1:6">
      <c r="A100" s="1">
        <v>100</v>
      </c>
      <c r="B100" s="136" t="s">
        <v>610</v>
      </c>
      <c r="C100" s="1">
        <v>4</v>
      </c>
      <c r="D100" s="119">
        <v>0</v>
      </c>
      <c r="E100" s="5">
        <f t="shared" si="2"/>
        <v>100</v>
      </c>
      <c r="F100" s="249" t="str">
        <f>'время закрытия'!F100</f>
        <v>Емельянова</v>
      </c>
    </row>
    <row r="101" spans="1:6">
      <c r="A101" s="1">
        <v>101</v>
      </c>
      <c r="B101" s="136" t="s">
        <v>523</v>
      </c>
      <c r="C101" s="1">
        <v>4</v>
      </c>
      <c r="D101" s="119">
        <v>0</v>
      </c>
      <c r="E101" s="5">
        <f t="shared" si="2"/>
        <v>100</v>
      </c>
      <c r="F101" s="249" t="str">
        <f>'время закрытия'!F101</f>
        <v>Савченко</v>
      </c>
    </row>
    <row r="102" spans="1:6">
      <c r="A102" s="132">
        <v>102</v>
      </c>
      <c r="B102" s="151" t="s">
        <v>522</v>
      </c>
      <c r="C102" s="1">
        <v>4</v>
      </c>
      <c r="D102" s="119">
        <v>0</v>
      </c>
      <c r="E102" s="5">
        <f t="shared" si="2"/>
        <v>100</v>
      </c>
      <c r="F102" s="249" t="str">
        <f>'время закрытия'!F102</f>
        <v>Клементьева</v>
      </c>
    </row>
    <row r="103" spans="1:6">
      <c r="A103" s="132">
        <v>103</v>
      </c>
      <c r="B103" s="151" t="s">
        <v>539</v>
      </c>
      <c r="C103" s="1">
        <v>4</v>
      </c>
      <c r="D103" s="119">
        <v>0</v>
      </c>
      <c r="E103" s="5">
        <f t="shared" si="2"/>
        <v>100</v>
      </c>
      <c r="F103" s="249" t="str">
        <f>'время закрытия'!F103</f>
        <v>Мансурова</v>
      </c>
    </row>
    <row r="104" spans="1:6">
      <c r="A104" s="132">
        <v>104</v>
      </c>
      <c r="B104" s="151" t="s">
        <v>540</v>
      </c>
      <c r="C104" s="1">
        <v>4</v>
      </c>
      <c r="D104" s="119">
        <v>0</v>
      </c>
      <c r="E104" s="5">
        <f t="shared" si="2"/>
        <v>100</v>
      </c>
      <c r="F104" s="249" t="str">
        <f>'время закрытия'!F104</f>
        <v>Хасанов</v>
      </c>
    </row>
    <row r="105" spans="1:6">
      <c r="A105" s="132">
        <v>105</v>
      </c>
      <c r="B105" s="151" t="s">
        <v>648</v>
      </c>
      <c r="C105" s="1">
        <v>4</v>
      </c>
      <c r="D105" s="119">
        <v>0</v>
      </c>
      <c r="E105" s="5">
        <f t="shared" si="2"/>
        <v>100</v>
      </c>
      <c r="F105" s="249" t="str">
        <f>'время закрытия'!F105</f>
        <v>Трусов</v>
      </c>
    </row>
    <row r="106" spans="1:6">
      <c r="A106" s="1">
        <v>106</v>
      </c>
      <c r="B106" s="136" t="s">
        <v>535</v>
      </c>
      <c r="C106" s="1">
        <v>4</v>
      </c>
      <c r="D106" s="119">
        <v>0</v>
      </c>
      <c r="E106" s="5">
        <f t="shared" si="2"/>
        <v>100</v>
      </c>
      <c r="F106" s="249" t="str">
        <f>'время закрытия'!F106</f>
        <v>Трусов</v>
      </c>
    </row>
    <row r="107" spans="1:6">
      <c r="A107" s="132">
        <v>107</v>
      </c>
      <c r="B107" s="151" t="s">
        <v>536</v>
      </c>
      <c r="C107" s="1">
        <v>4</v>
      </c>
      <c r="D107" s="119">
        <v>0</v>
      </c>
      <c r="E107" s="5">
        <f t="shared" si="2"/>
        <v>100</v>
      </c>
      <c r="F107" s="249" t="str">
        <f>'время закрытия'!F107</f>
        <v>Мансурова</v>
      </c>
    </row>
    <row r="108" spans="1:6">
      <c r="A108" s="1">
        <v>108</v>
      </c>
      <c r="B108" s="136" t="s">
        <v>541</v>
      </c>
      <c r="C108" s="1">
        <v>4</v>
      </c>
      <c r="D108" s="119">
        <v>0</v>
      </c>
      <c r="E108" s="5">
        <f t="shared" si="2"/>
        <v>100</v>
      </c>
      <c r="F108" s="249" t="str">
        <f>'время закрытия'!F108</f>
        <v>Хасанов</v>
      </c>
    </row>
    <row r="109" spans="1:6">
      <c r="A109" s="1">
        <v>109</v>
      </c>
      <c r="B109" s="136" t="s">
        <v>544</v>
      </c>
      <c r="C109" s="1">
        <v>4</v>
      </c>
      <c r="D109" s="119">
        <v>0</v>
      </c>
      <c r="E109" s="5">
        <f t="shared" si="2"/>
        <v>100</v>
      </c>
      <c r="F109" s="249" t="str">
        <f>'время закрытия'!F109</f>
        <v>Мансурова</v>
      </c>
    </row>
    <row r="110" spans="1:6">
      <c r="A110" s="1">
        <v>110</v>
      </c>
      <c r="B110" s="136" t="s">
        <v>550</v>
      </c>
      <c r="C110" s="1">
        <v>4</v>
      </c>
      <c r="D110" s="119">
        <v>0</v>
      </c>
      <c r="E110" s="5">
        <f t="shared" si="2"/>
        <v>100</v>
      </c>
      <c r="F110" s="249" t="str">
        <f>'время закрытия'!F110</f>
        <v>Мазырин</v>
      </c>
    </row>
    <row r="111" spans="1:6">
      <c r="A111" s="132">
        <v>111</v>
      </c>
      <c r="B111" s="136" t="s">
        <v>552</v>
      </c>
      <c r="C111" s="1">
        <v>4</v>
      </c>
      <c r="D111" s="119">
        <v>0</v>
      </c>
      <c r="E111" s="5">
        <f t="shared" si="2"/>
        <v>100</v>
      </c>
      <c r="F111" s="249" t="str">
        <f>'время закрытия'!F111</f>
        <v>Савченко</v>
      </c>
    </row>
    <row r="112" spans="1:6">
      <c r="A112" s="1">
        <v>112</v>
      </c>
      <c r="B112" s="136" t="s">
        <v>549</v>
      </c>
      <c r="C112" s="1">
        <v>4</v>
      </c>
      <c r="D112" s="119">
        <v>0</v>
      </c>
      <c r="E112" s="5">
        <f t="shared" si="2"/>
        <v>100</v>
      </c>
      <c r="F112" s="249" t="str">
        <f>'время закрытия'!F112</f>
        <v>Клементьева</v>
      </c>
    </row>
    <row r="113" spans="1:6">
      <c r="A113" s="132">
        <v>113</v>
      </c>
      <c r="B113" s="136" t="s">
        <v>553</v>
      </c>
      <c r="C113" s="1">
        <v>4</v>
      </c>
      <c r="D113" s="119">
        <v>0</v>
      </c>
      <c r="E113" s="5">
        <f t="shared" si="2"/>
        <v>100</v>
      </c>
      <c r="F113" s="249" t="str">
        <f>'время закрытия'!F113</f>
        <v>Шаламова</v>
      </c>
    </row>
    <row r="114" spans="1:6">
      <c r="A114" s="132">
        <v>114</v>
      </c>
      <c r="B114" s="136" t="s">
        <v>554</v>
      </c>
      <c r="C114" s="1">
        <v>4</v>
      </c>
      <c r="D114" s="119">
        <v>0</v>
      </c>
      <c r="E114" s="5">
        <f t="shared" si="2"/>
        <v>100</v>
      </c>
      <c r="F114" s="249" t="str">
        <f>'время закрытия'!F114</f>
        <v>Шаламова</v>
      </c>
    </row>
    <row r="115" spans="1:6">
      <c r="A115" s="132">
        <v>115</v>
      </c>
      <c r="B115" s="136" t="s">
        <v>555</v>
      </c>
      <c r="C115" s="1">
        <v>4</v>
      </c>
      <c r="D115" s="119">
        <v>0</v>
      </c>
      <c r="E115" s="5">
        <f t="shared" si="2"/>
        <v>100</v>
      </c>
      <c r="F115" s="249" t="str">
        <f>'время закрытия'!F115</f>
        <v>Ахтямова</v>
      </c>
    </row>
    <row r="116" spans="1:6">
      <c r="A116" s="132">
        <v>116</v>
      </c>
      <c r="B116" s="136" t="s">
        <v>556</v>
      </c>
      <c r="C116" s="1">
        <v>4</v>
      </c>
      <c r="D116" s="119">
        <v>0</v>
      </c>
      <c r="E116" s="5">
        <f t="shared" si="2"/>
        <v>100</v>
      </c>
      <c r="F116" s="249" t="str">
        <f>'время закрытия'!F116</f>
        <v>Петухов</v>
      </c>
    </row>
    <row r="117" spans="1:6">
      <c r="A117" s="132">
        <v>117</v>
      </c>
      <c r="B117" s="136" t="s">
        <v>557</v>
      </c>
      <c r="C117" s="1">
        <v>4</v>
      </c>
      <c r="D117" s="119">
        <v>0</v>
      </c>
      <c r="E117" s="5">
        <f t="shared" si="2"/>
        <v>100</v>
      </c>
      <c r="F117" s="249" t="str">
        <f>'время закрытия'!F117</f>
        <v>Ахтямова</v>
      </c>
    </row>
    <row r="118" spans="1:6">
      <c r="A118" s="1">
        <v>118</v>
      </c>
      <c r="B118" s="136" t="s">
        <v>558</v>
      </c>
      <c r="C118" s="1">
        <v>4</v>
      </c>
      <c r="D118" s="119">
        <v>0</v>
      </c>
      <c r="E118" s="5">
        <f t="shared" si="2"/>
        <v>100</v>
      </c>
      <c r="F118" s="249" t="str">
        <f>'время закрытия'!F118</f>
        <v>Савченко</v>
      </c>
    </row>
    <row r="119" spans="1:6">
      <c r="A119" s="1">
        <v>119</v>
      </c>
      <c r="B119" s="136" t="s">
        <v>579</v>
      </c>
      <c r="C119" s="1">
        <v>4</v>
      </c>
      <c r="D119" s="119">
        <v>0</v>
      </c>
      <c r="E119" s="5">
        <f t="shared" si="2"/>
        <v>100</v>
      </c>
      <c r="F119" s="249" t="str">
        <f>'время закрытия'!F119</f>
        <v>Савченко</v>
      </c>
    </row>
    <row r="120" spans="1:6">
      <c r="A120" s="1">
        <v>120</v>
      </c>
      <c r="B120" s="136" t="s">
        <v>573</v>
      </c>
      <c r="C120" s="1">
        <v>4</v>
      </c>
      <c r="D120" s="119">
        <v>0</v>
      </c>
      <c r="E120" s="5">
        <f t="shared" si="2"/>
        <v>100</v>
      </c>
      <c r="F120" s="249" t="str">
        <f>'время закрытия'!F120</f>
        <v>Неуймина</v>
      </c>
    </row>
    <row r="121" spans="1:6">
      <c r="A121" s="1">
        <v>121</v>
      </c>
      <c r="B121" s="136" t="s">
        <v>580</v>
      </c>
      <c r="C121" s="1">
        <v>4</v>
      </c>
      <c r="D121" s="119">
        <v>0</v>
      </c>
      <c r="E121" s="5">
        <f t="shared" si="2"/>
        <v>100</v>
      </c>
      <c r="F121" s="249" t="str">
        <f>'время закрытия'!F121</f>
        <v>Емельянова</v>
      </c>
    </row>
    <row r="122" spans="1:6">
      <c r="A122" s="1">
        <v>122</v>
      </c>
      <c r="B122" s="136" t="s">
        <v>581</v>
      </c>
      <c r="C122" s="1">
        <v>4</v>
      </c>
      <c r="D122" s="119">
        <v>0</v>
      </c>
      <c r="E122" s="5">
        <f t="shared" si="2"/>
        <v>100</v>
      </c>
      <c r="F122" s="249" t="str">
        <f>'время закрытия'!F122</f>
        <v>Коровина</v>
      </c>
    </row>
    <row r="123" spans="1:6">
      <c r="A123" s="1">
        <v>123</v>
      </c>
      <c r="B123" s="136" t="s">
        <v>576</v>
      </c>
      <c r="C123" s="1">
        <v>4</v>
      </c>
      <c r="D123" s="119">
        <v>0</v>
      </c>
      <c r="E123" s="5">
        <f t="shared" si="2"/>
        <v>100</v>
      </c>
      <c r="F123" s="249" t="str">
        <f>'время закрытия'!F123</f>
        <v>Неуймина</v>
      </c>
    </row>
    <row r="124" spans="1:6">
      <c r="A124" s="1">
        <v>124</v>
      </c>
      <c r="B124" s="136" t="s">
        <v>583</v>
      </c>
      <c r="C124" s="1">
        <v>4</v>
      </c>
      <c r="D124" s="119">
        <v>0</v>
      </c>
      <c r="E124" s="5">
        <f t="shared" si="2"/>
        <v>100</v>
      </c>
      <c r="F124" s="249" t="str">
        <f>'время закрытия'!F124</f>
        <v>Мазырин</v>
      </c>
    </row>
    <row r="125" spans="1:6">
      <c r="A125" s="1">
        <v>125</v>
      </c>
      <c r="B125" s="136" t="s">
        <v>587</v>
      </c>
      <c r="C125" s="1">
        <v>4</v>
      </c>
      <c r="D125" s="119">
        <v>0</v>
      </c>
      <c r="E125" s="5">
        <f t="shared" si="2"/>
        <v>100</v>
      </c>
      <c r="F125" s="249" t="str">
        <f>'время закрытия'!F125</f>
        <v>Хасанов</v>
      </c>
    </row>
    <row r="126" spans="1:6">
      <c r="A126" s="1">
        <v>126</v>
      </c>
      <c r="B126" s="136" t="s">
        <v>582</v>
      </c>
      <c r="C126" s="1">
        <v>4</v>
      </c>
      <c r="D126" s="119">
        <v>0</v>
      </c>
      <c r="E126" s="5">
        <f t="shared" si="2"/>
        <v>100</v>
      </c>
      <c r="F126" s="249" t="str">
        <f>'время закрытия'!F126</f>
        <v>Коровина</v>
      </c>
    </row>
    <row r="127" spans="1:6">
      <c r="A127" s="1">
        <v>127</v>
      </c>
      <c r="B127" s="136" t="s">
        <v>586</v>
      </c>
      <c r="C127" s="1">
        <v>4</v>
      </c>
      <c r="D127" s="119">
        <v>0</v>
      </c>
      <c r="E127" s="5">
        <f t="shared" si="2"/>
        <v>100</v>
      </c>
      <c r="F127" s="249" t="str">
        <f>'время закрытия'!F127</f>
        <v>Мазырин</v>
      </c>
    </row>
    <row r="128" spans="1:6">
      <c r="A128" s="1">
        <v>128</v>
      </c>
      <c r="B128" s="136" t="s">
        <v>590</v>
      </c>
      <c r="C128" s="1">
        <v>4</v>
      </c>
      <c r="D128" s="119">
        <v>0</v>
      </c>
      <c r="E128" s="5">
        <f t="shared" si="2"/>
        <v>100</v>
      </c>
      <c r="F128" s="249" t="str">
        <f>'время закрытия'!F128</f>
        <v>Мансурова</v>
      </c>
    </row>
    <row r="129" spans="1:6">
      <c r="A129" s="1">
        <v>129</v>
      </c>
      <c r="B129" s="136" t="s">
        <v>600</v>
      </c>
      <c r="C129" s="1">
        <v>4</v>
      </c>
      <c r="D129" s="119">
        <v>0</v>
      </c>
      <c r="E129" s="5">
        <f t="shared" si="2"/>
        <v>100</v>
      </c>
      <c r="F129" s="249" t="str">
        <f>'время закрытия'!F129</f>
        <v>Савченко</v>
      </c>
    </row>
    <row r="130" spans="1:6">
      <c r="A130" s="1">
        <v>130</v>
      </c>
      <c r="B130" s="136" t="s">
        <v>591</v>
      </c>
      <c r="C130" s="1">
        <v>4</v>
      </c>
      <c r="D130" s="119">
        <v>0</v>
      </c>
      <c r="E130" s="5">
        <f t="shared" si="2"/>
        <v>100</v>
      </c>
      <c r="F130" s="249" t="str">
        <f>'время закрытия'!F130</f>
        <v>Емельянова</v>
      </c>
    </row>
    <row r="131" spans="1:6">
      <c r="A131" s="1">
        <v>131</v>
      </c>
      <c r="B131" s="136" t="s">
        <v>597</v>
      </c>
      <c r="C131" s="1">
        <v>4</v>
      </c>
      <c r="D131" s="119">
        <v>0</v>
      </c>
      <c r="E131" s="5">
        <f t="shared" si="2"/>
        <v>100</v>
      </c>
      <c r="F131" s="249" t="str">
        <f>'время закрытия'!F131</f>
        <v>Трусов</v>
      </c>
    </row>
    <row r="132" spans="1:6">
      <c r="A132" s="1">
        <v>132</v>
      </c>
      <c r="B132" s="136" t="s">
        <v>608</v>
      </c>
      <c r="C132" s="1">
        <v>4</v>
      </c>
      <c r="D132" s="119">
        <v>0</v>
      </c>
      <c r="E132" s="5">
        <f t="shared" si="2"/>
        <v>100</v>
      </c>
      <c r="F132" s="249" t="str">
        <f>'время закрытия'!F132</f>
        <v>Шаламова</v>
      </c>
    </row>
    <row r="133" spans="1:6">
      <c r="A133" s="1">
        <v>133</v>
      </c>
      <c r="B133" s="136" t="s">
        <v>630</v>
      </c>
      <c r="C133" s="1">
        <v>4</v>
      </c>
      <c r="D133" s="119">
        <v>0</v>
      </c>
      <c r="E133" s="5">
        <f t="shared" si="2"/>
        <v>100</v>
      </c>
      <c r="F133" s="249" t="str">
        <f>'время закрытия'!F133</f>
        <v>Савченко</v>
      </c>
    </row>
    <row r="134" spans="1:6">
      <c r="A134" s="1">
        <v>134</v>
      </c>
      <c r="B134" s="136" t="s">
        <v>637</v>
      </c>
      <c r="C134" s="1">
        <v>4</v>
      </c>
      <c r="D134" s="119">
        <v>0</v>
      </c>
      <c r="E134" s="5">
        <f t="shared" si="2"/>
        <v>100</v>
      </c>
      <c r="F134" s="249" t="str">
        <f>'время закрытия'!F134</f>
        <v>Шаламова</v>
      </c>
    </row>
    <row r="135" spans="1:6">
      <c r="A135" s="136">
        <v>135</v>
      </c>
      <c r="B135" s="117" t="s">
        <v>601</v>
      </c>
      <c r="C135" s="1">
        <v>4</v>
      </c>
      <c r="D135" s="119">
        <v>0</v>
      </c>
      <c r="E135" s="5">
        <f t="shared" si="2"/>
        <v>100</v>
      </c>
      <c r="F135" s="249" t="str">
        <f>'время закрытия'!F135</f>
        <v>Хасанов</v>
      </c>
    </row>
    <row r="136" spans="1:6">
      <c r="A136" s="136">
        <v>136</v>
      </c>
      <c r="B136" s="117" t="s">
        <v>602</v>
      </c>
      <c r="C136" s="1">
        <v>4</v>
      </c>
      <c r="D136" s="119">
        <v>0</v>
      </c>
      <c r="E136" s="5">
        <f t="shared" si="2"/>
        <v>100</v>
      </c>
      <c r="F136" s="249" t="str">
        <f>'время закрытия'!F136</f>
        <v>Мансурова</v>
      </c>
    </row>
    <row r="137" spans="1:6">
      <c r="A137" s="136">
        <v>137</v>
      </c>
      <c r="B137" s="117" t="s">
        <v>604</v>
      </c>
      <c r="C137" s="1">
        <v>4</v>
      </c>
      <c r="D137" s="119">
        <v>0</v>
      </c>
      <c r="E137" s="5">
        <f t="shared" si="2"/>
        <v>100</v>
      </c>
      <c r="F137" s="249" t="str">
        <f>'время закрытия'!F137</f>
        <v>Савченко</v>
      </c>
    </row>
    <row r="138" spans="1:6">
      <c r="A138" s="136">
        <v>138</v>
      </c>
      <c r="B138" s="117" t="s">
        <v>634</v>
      </c>
      <c r="C138" s="1">
        <v>4</v>
      </c>
      <c r="D138" s="119">
        <v>0</v>
      </c>
      <c r="E138" s="5">
        <f t="shared" si="2"/>
        <v>100</v>
      </c>
      <c r="F138" s="249" t="str">
        <f>'время закрытия'!F138</f>
        <v>Калинина</v>
      </c>
    </row>
    <row r="139" spans="1:6">
      <c r="A139" s="136">
        <v>139</v>
      </c>
      <c r="B139" s="117" t="s">
        <v>609</v>
      </c>
      <c r="C139" s="1">
        <v>4</v>
      </c>
      <c r="D139" s="119">
        <v>0</v>
      </c>
      <c r="E139" s="5">
        <f t="shared" si="2"/>
        <v>100</v>
      </c>
      <c r="F139" s="249" t="str">
        <f>'время закрытия'!F139</f>
        <v>Савченко</v>
      </c>
    </row>
    <row r="140" spans="1:6">
      <c r="A140" s="136">
        <v>140</v>
      </c>
      <c r="B140" s="117" t="s">
        <v>619</v>
      </c>
      <c r="C140" s="1">
        <v>4</v>
      </c>
      <c r="D140" s="119">
        <v>0</v>
      </c>
      <c r="E140" s="5">
        <f t="shared" ref="E140:E152" si="3">100-D140*100/C140</f>
        <v>100</v>
      </c>
      <c r="F140" s="249" t="str">
        <f>'время закрытия'!F140</f>
        <v>Клементьева</v>
      </c>
    </row>
    <row r="141" spans="1:6">
      <c r="A141" s="151">
        <v>141</v>
      </c>
      <c r="B141" s="244" t="s">
        <v>616</v>
      </c>
      <c r="C141" s="1">
        <v>4</v>
      </c>
      <c r="D141" s="119">
        <v>0</v>
      </c>
      <c r="E141" s="5">
        <f t="shared" si="3"/>
        <v>100</v>
      </c>
      <c r="F141" s="249" t="str">
        <f>'время закрытия'!F141</f>
        <v>Калинина</v>
      </c>
    </row>
    <row r="142" spans="1:6">
      <c r="A142" s="136">
        <v>142</v>
      </c>
      <c r="B142" s="117" t="s">
        <v>646</v>
      </c>
      <c r="C142" s="1">
        <v>4</v>
      </c>
      <c r="D142" s="119">
        <v>0</v>
      </c>
      <c r="E142" s="5">
        <f t="shared" si="3"/>
        <v>100</v>
      </c>
      <c r="F142" s="249" t="str">
        <f>'время закрытия'!F142</f>
        <v>Хасанов</v>
      </c>
    </row>
    <row r="143" spans="1:6">
      <c r="A143" s="136">
        <v>143</v>
      </c>
      <c r="B143" s="117" t="s">
        <v>638</v>
      </c>
      <c r="C143" s="1">
        <v>4</v>
      </c>
      <c r="D143" s="119">
        <v>0</v>
      </c>
      <c r="E143" s="5">
        <f t="shared" si="3"/>
        <v>100</v>
      </c>
      <c r="F143" s="249" t="str">
        <f>'время закрытия'!F143</f>
        <v>Петухов</v>
      </c>
    </row>
    <row r="144" spans="1:6">
      <c r="A144" s="136">
        <v>144</v>
      </c>
      <c r="B144" s="117" t="s">
        <v>639</v>
      </c>
      <c r="C144" s="1">
        <v>4</v>
      </c>
      <c r="D144" s="119">
        <v>0</v>
      </c>
      <c r="E144" s="5">
        <f t="shared" si="3"/>
        <v>100</v>
      </c>
      <c r="F144" s="249" t="str">
        <f>'время закрытия'!F144</f>
        <v>Петухов</v>
      </c>
    </row>
    <row r="145" spans="1:6">
      <c r="A145" s="136">
        <v>145</v>
      </c>
      <c r="B145" s="117" t="s">
        <v>647</v>
      </c>
      <c r="C145" s="1">
        <v>4</v>
      </c>
      <c r="D145" s="119">
        <v>0</v>
      </c>
      <c r="E145" s="5">
        <f t="shared" si="3"/>
        <v>100</v>
      </c>
      <c r="F145" s="249" t="str">
        <f>'время закрытия'!F145</f>
        <v>Ахтямова</v>
      </c>
    </row>
    <row r="146" spans="1:6">
      <c r="A146" s="136">
        <v>146</v>
      </c>
      <c r="B146" s="117" t="s">
        <v>658</v>
      </c>
      <c r="C146" s="1">
        <v>4</v>
      </c>
      <c r="D146" s="119">
        <v>0</v>
      </c>
      <c r="E146" s="5">
        <f t="shared" si="3"/>
        <v>100</v>
      </c>
      <c r="F146" s="249" t="str">
        <f>'время закрытия'!F146</f>
        <v>Емельянова</v>
      </c>
    </row>
    <row r="147" spans="1:6">
      <c r="A147" s="136">
        <v>147</v>
      </c>
      <c r="B147" s="117" t="s">
        <v>643</v>
      </c>
      <c r="C147" s="1">
        <v>4</v>
      </c>
      <c r="D147" s="119">
        <v>0</v>
      </c>
      <c r="E147" s="5">
        <f t="shared" si="3"/>
        <v>100</v>
      </c>
      <c r="F147" s="249" t="str">
        <f>'время закрытия'!F147</f>
        <v>Жарникова</v>
      </c>
    </row>
    <row r="148" spans="1:6">
      <c r="A148" s="136">
        <v>148</v>
      </c>
      <c r="B148" s="117" t="s">
        <v>659</v>
      </c>
      <c r="C148" s="1">
        <v>4</v>
      </c>
      <c r="D148" s="119">
        <v>0</v>
      </c>
      <c r="E148" s="5">
        <f t="shared" si="3"/>
        <v>100</v>
      </c>
      <c r="F148" s="249" t="str">
        <f>'время закрытия'!F148</f>
        <v>Емельянова</v>
      </c>
    </row>
    <row r="149" spans="1:6">
      <c r="A149" s="136">
        <v>149</v>
      </c>
      <c r="B149" s="216" t="s">
        <v>651</v>
      </c>
      <c r="C149" s="1">
        <v>4</v>
      </c>
      <c r="D149" s="119">
        <v>0</v>
      </c>
      <c r="E149" s="5">
        <f t="shared" si="3"/>
        <v>100</v>
      </c>
      <c r="F149" s="249" t="str">
        <f>'время закрытия'!F149</f>
        <v>Мазырин</v>
      </c>
    </row>
    <row r="150" spans="1:6">
      <c r="A150" s="136">
        <v>150</v>
      </c>
      <c r="B150" s="216" t="s">
        <v>660</v>
      </c>
      <c r="C150" s="1">
        <v>4</v>
      </c>
      <c r="D150" s="119">
        <v>0</v>
      </c>
      <c r="E150" s="5">
        <f t="shared" si="3"/>
        <v>100</v>
      </c>
      <c r="F150" s="249" t="str">
        <f>'время закрытия'!F150</f>
        <v>Коровина</v>
      </c>
    </row>
    <row r="151" spans="1:6">
      <c r="A151" s="136">
        <v>151</v>
      </c>
      <c r="B151" s="216" t="s">
        <v>653</v>
      </c>
      <c r="C151" s="1">
        <v>4</v>
      </c>
      <c r="D151" s="119">
        <v>0</v>
      </c>
      <c r="E151" s="5">
        <f t="shared" si="3"/>
        <v>100</v>
      </c>
      <c r="F151" s="249" t="str">
        <f>'время закрытия'!F151</f>
        <v>Калинина</v>
      </c>
    </row>
    <row r="152" spans="1:6">
      <c r="A152" s="136">
        <v>152</v>
      </c>
      <c r="B152" s="216" t="s">
        <v>661</v>
      </c>
      <c r="C152" s="1">
        <v>4</v>
      </c>
      <c r="D152" s="297">
        <v>0</v>
      </c>
      <c r="E152" s="5">
        <f t="shared" si="3"/>
        <v>100</v>
      </c>
      <c r="F152" s="249" t="str">
        <f>'время закрытия'!F152</f>
        <v>Савченко</v>
      </c>
    </row>
    <row r="153" spans="1:6">
      <c r="A153" s="136">
        <v>153</v>
      </c>
      <c r="B153" s="236" t="s">
        <v>679</v>
      </c>
      <c r="C153" s="1">
        <v>4</v>
      </c>
      <c r="D153" s="119">
        <v>0</v>
      </c>
      <c r="E153" s="34">
        <f t="shared" ref="E153:E155" si="4">100-D153*100/C153</f>
        <v>100</v>
      </c>
      <c r="F153" s="249" t="str">
        <f>'время закрытия'!F153</f>
        <v>Мансурова</v>
      </c>
    </row>
    <row r="154" spans="1:6">
      <c r="A154" s="136">
        <v>155</v>
      </c>
      <c r="B154" s="236" t="s">
        <v>656</v>
      </c>
      <c r="C154" s="1">
        <v>4</v>
      </c>
      <c r="D154" s="119">
        <v>0</v>
      </c>
      <c r="E154" s="34">
        <f t="shared" si="4"/>
        <v>100</v>
      </c>
      <c r="F154" s="249" t="str">
        <f>'время закрытия'!F154</f>
        <v>Дарьин</v>
      </c>
    </row>
    <row r="155" spans="1:6">
      <c r="A155" s="136">
        <v>156</v>
      </c>
      <c r="B155" s="236" t="s">
        <v>657</v>
      </c>
      <c r="C155" s="1">
        <v>4</v>
      </c>
      <c r="D155" s="119">
        <v>0</v>
      </c>
      <c r="E155" s="34">
        <f t="shared" si="4"/>
        <v>100</v>
      </c>
      <c r="F155" s="249" t="str">
        <f>'время закрытия'!F155</f>
        <v>Мазырин</v>
      </c>
    </row>
    <row r="156" spans="1:6">
      <c r="A156" s="136">
        <v>157</v>
      </c>
      <c r="B156" s="117" t="s">
        <v>742</v>
      </c>
      <c r="C156" s="1">
        <v>3</v>
      </c>
      <c r="D156" s="119">
        <v>0</v>
      </c>
      <c r="E156" s="34">
        <f t="shared" ref="E156:E166" si="5">100-D156*100/C156</f>
        <v>100</v>
      </c>
      <c r="F156" s="249" t="str">
        <f>'время закрытия'!F156</f>
        <v>Калинина</v>
      </c>
    </row>
    <row r="157" spans="1:6">
      <c r="A157" s="136">
        <v>158</v>
      </c>
      <c r="B157" s="136" t="s">
        <v>665</v>
      </c>
      <c r="C157" s="1">
        <v>4</v>
      </c>
      <c r="D157" s="119">
        <v>0</v>
      </c>
      <c r="E157" s="34">
        <f t="shared" si="5"/>
        <v>100</v>
      </c>
      <c r="F157" s="249" t="str">
        <f>'время закрытия'!F157</f>
        <v>Емельянова</v>
      </c>
    </row>
    <row r="158" spans="1:6">
      <c r="A158" s="136">
        <v>159</v>
      </c>
      <c r="B158" s="136" t="s">
        <v>664</v>
      </c>
      <c r="C158" s="1">
        <v>4</v>
      </c>
      <c r="D158" s="119">
        <v>0</v>
      </c>
      <c r="E158" s="34">
        <f t="shared" si="5"/>
        <v>100</v>
      </c>
      <c r="F158" s="249" t="str">
        <f>'время закрытия'!F158</f>
        <v>Мазырин</v>
      </c>
    </row>
    <row r="159" spans="1:6">
      <c r="A159" s="136">
        <v>160</v>
      </c>
      <c r="B159" s="136" t="s">
        <v>731</v>
      </c>
      <c r="C159" s="1">
        <v>4</v>
      </c>
      <c r="D159" s="119">
        <v>0</v>
      </c>
      <c r="E159" s="34">
        <f t="shared" si="5"/>
        <v>100</v>
      </c>
      <c r="F159" s="249" t="str">
        <f>'время закрытия'!F159</f>
        <v>Петухов</v>
      </c>
    </row>
    <row r="160" spans="1:6">
      <c r="A160" s="136">
        <v>161</v>
      </c>
      <c r="B160" s="136" t="s">
        <v>670</v>
      </c>
      <c r="C160" s="1">
        <v>4</v>
      </c>
      <c r="D160" s="119">
        <v>0</v>
      </c>
      <c r="E160" s="34">
        <f t="shared" si="5"/>
        <v>100</v>
      </c>
      <c r="F160" s="249" t="str">
        <f>'время закрытия'!F160</f>
        <v>Трусов</v>
      </c>
    </row>
    <row r="161" spans="1:6">
      <c r="A161" s="136">
        <v>162</v>
      </c>
      <c r="B161" s="136" t="s">
        <v>671</v>
      </c>
      <c r="C161" s="1">
        <v>4</v>
      </c>
      <c r="D161" s="119">
        <v>0</v>
      </c>
      <c r="E161" s="34">
        <f t="shared" si="5"/>
        <v>100</v>
      </c>
      <c r="F161" s="249" t="str">
        <f>'время закрытия'!F161</f>
        <v>Савченко</v>
      </c>
    </row>
    <row r="162" spans="1:6">
      <c r="A162" s="136">
        <v>163</v>
      </c>
      <c r="B162" s="136" t="s">
        <v>672</v>
      </c>
      <c r="C162" s="1">
        <v>4</v>
      </c>
      <c r="D162" s="119">
        <v>0</v>
      </c>
      <c r="E162" s="34">
        <f t="shared" si="5"/>
        <v>100</v>
      </c>
      <c r="F162" s="249" t="str">
        <f>'время закрытия'!F162</f>
        <v>Неуймина</v>
      </c>
    </row>
    <row r="163" spans="1:6">
      <c r="A163" s="136">
        <v>165</v>
      </c>
      <c r="B163" s="136" t="s">
        <v>686</v>
      </c>
      <c r="C163" s="1">
        <v>4</v>
      </c>
      <c r="D163" s="119">
        <v>0</v>
      </c>
      <c r="E163" s="34">
        <f t="shared" si="5"/>
        <v>100</v>
      </c>
      <c r="F163" s="249" t="str">
        <f>'время закрытия'!F163</f>
        <v>Емельянова</v>
      </c>
    </row>
    <row r="164" spans="1:6">
      <c r="A164" s="136">
        <v>166</v>
      </c>
      <c r="B164" s="136" t="s">
        <v>687</v>
      </c>
      <c r="C164" s="1">
        <v>4</v>
      </c>
      <c r="D164" s="119">
        <v>0</v>
      </c>
      <c r="E164" s="34">
        <f t="shared" si="5"/>
        <v>100</v>
      </c>
      <c r="F164" s="249" t="str">
        <f>'время закрытия'!F164</f>
        <v>Савченко</v>
      </c>
    </row>
    <row r="165" spans="1:6">
      <c r="A165" s="136">
        <v>167</v>
      </c>
      <c r="B165" s="136" t="s">
        <v>688</v>
      </c>
      <c r="C165" s="1">
        <v>4</v>
      </c>
      <c r="D165" s="119">
        <v>0</v>
      </c>
      <c r="E165" s="34">
        <f t="shared" si="5"/>
        <v>100</v>
      </c>
      <c r="F165" s="249" t="str">
        <f>'время закрытия'!F165</f>
        <v>Емельянова</v>
      </c>
    </row>
    <row r="166" spans="1:6">
      <c r="A166" s="136">
        <v>168</v>
      </c>
      <c r="B166" s="136" t="s">
        <v>678</v>
      </c>
      <c r="C166" s="1">
        <v>4</v>
      </c>
      <c r="D166" s="119">
        <v>0</v>
      </c>
      <c r="E166" s="34">
        <f t="shared" si="5"/>
        <v>100</v>
      </c>
      <c r="F166" s="249" t="str">
        <f>'время закрытия'!F166</f>
        <v>Жарникова</v>
      </c>
    </row>
    <row r="167" spans="1:6">
      <c r="A167" s="136">
        <v>173</v>
      </c>
      <c r="B167" s="136" t="s">
        <v>806</v>
      </c>
      <c r="C167" s="1">
        <v>1</v>
      </c>
      <c r="D167" s="119">
        <v>0</v>
      </c>
      <c r="E167" s="34">
        <f t="shared" ref="E167:E193" si="6">100-D167*100/C167</f>
        <v>100</v>
      </c>
      <c r="F167" s="249" t="str">
        <f>'время закрытия'!F167</f>
        <v>Савченко</v>
      </c>
    </row>
    <row r="168" spans="1:6">
      <c r="A168" s="136">
        <v>174</v>
      </c>
      <c r="B168" s="117" t="s">
        <v>734</v>
      </c>
      <c r="C168" s="1">
        <v>4</v>
      </c>
      <c r="D168" s="119">
        <v>0</v>
      </c>
      <c r="E168" s="34">
        <f t="shared" si="6"/>
        <v>100</v>
      </c>
      <c r="F168" s="249" t="str">
        <f>'время закрытия'!F168</f>
        <v>Ахтямова</v>
      </c>
    </row>
    <row r="169" spans="1:6">
      <c r="A169" s="136">
        <v>175</v>
      </c>
      <c r="B169" s="136" t="s">
        <v>794</v>
      </c>
      <c r="C169" s="1">
        <v>1</v>
      </c>
      <c r="D169" s="119">
        <v>0</v>
      </c>
      <c r="E169" s="34">
        <f t="shared" si="6"/>
        <v>100</v>
      </c>
      <c r="F169" s="249" t="str">
        <f>'время закрытия'!F169</f>
        <v>Калинина</v>
      </c>
    </row>
    <row r="170" spans="1:6">
      <c r="A170" s="136">
        <v>176</v>
      </c>
      <c r="B170" s="136" t="s">
        <v>795</v>
      </c>
      <c r="C170" s="1">
        <v>1</v>
      </c>
      <c r="D170" s="119">
        <v>0</v>
      </c>
      <c r="E170" s="34">
        <f t="shared" si="6"/>
        <v>100</v>
      </c>
      <c r="F170" s="249" t="str">
        <f>'время закрытия'!F170</f>
        <v>Клементьева</v>
      </c>
    </row>
    <row r="171" spans="1:6">
      <c r="A171" s="136">
        <v>178</v>
      </c>
      <c r="B171" s="117" t="s">
        <v>753</v>
      </c>
      <c r="C171" s="1">
        <v>2</v>
      </c>
      <c r="D171" s="119">
        <v>0</v>
      </c>
      <c r="E171" s="34">
        <f t="shared" si="6"/>
        <v>100</v>
      </c>
      <c r="F171" s="249" t="str">
        <f>'время закрытия'!F171</f>
        <v xml:space="preserve">Ахрамеева </v>
      </c>
    </row>
    <row r="172" spans="1:6">
      <c r="A172" s="136">
        <v>179</v>
      </c>
      <c r="B172" s="117" t="s">
        <v>754</v>
      </c>
      <c r="C172" s="1">
        <v>2</v>
      </c>
      <c r="D172" s="119">
        <v>0</v>
      </c>
      <c r="E172" s="34">
        <f t="shared" si="6"/>
        <v>100</v>
      </c>
      <c r="F172" s="249" t="str">
        <f>'время закрытия'!F172</f>
        <v>Клементьева</v>
      </c>
    </row>
    <row r="173" spans="1:6">
      <c r="A173" s="136">
        <v>180</v>
      </c>
      <c r="B173" s="136" t="s">
        <v>796</v>
      </c>
      <c r="C173" s="1">
        <v>1</v>
      </c>
      <c r="D173" s="119">
        <v>0</v>
      </c>
      <c r="E173" s="34">
        <f t="shared" si="6"/>
        <v>100</v>
      </c>
      <c r="F173" s="249" t="str">
        <f>'время закрытия'!F173</f>
        <v>Калинина</v>
      </c>
    </row>
    <row r="174" spans="1:6">
      <c r="A174" s="136">
        <v>181</v>
      </c>
      <c r="B174" s="117" t="s">
        <v>743</v>
      </c>
      <c r="C174" s="1">
        <v>4</v>
      </c>
      <c r="D174" s="119">
        <v>0</v>
      </c>
      <c r="E174" s="34">
        <f t="shared" si="6"/>
        <v>100</v>
      </c>
      <c r="F174" s="249" t="str">
        <f>'время закрытия'!F174</f>
        <v>Савченко</v>
      </c>
    </row>
    <row r="175" spans="1:6">
      <c r="A175" s="136">
        <v>182</v>
      </c>
      <c r="B175" s="117" t="s">
        <v>749</v>
      </c>
      <c r="C175" s="1">
        <v>4</v>
      </c>
      <c r="D175" s="119">
        <v>0</v>
      </c>
      <c r="E175" s="34">
        <f t="shared" si="6"/>
        <v>100</v>
      </c>
      <c r="F175" s="249" t="str">
        <f>'время закрытия'!F175</f>
        <v>Ахтямова</v>
      </c>
    </row>
    <row r="176" spans="1:6">
      <c r="A176" s="136">
        <v>183</v>
      </c>
      <c r="B176" s="117" t="s">
        <v>782</v>
      </c>
      <c r="C176" s="1">
        <v>1</v>
      </c>
      <c r="D176" s="119">
        <v>0</v>
      </c>
      <c r="E176" s="34">
        <f t="shared" si="6"/>
        <v>100</v>
      </c>
      <c r="F176" s="249" t="str">
        <f>'время закрытия'!F176</f>
        <v>Сазонова</v>
      </c>
    </row>
    <row r="177" spans="1:6">
      <c r="A177" s="136">
        <v>184</v>
      </c>
      <c r="B177" s="117" t="s">
        <v>783</v>
      </c>
      <c r="C177" s="1">
        <v>1</v>
      </c>
      <c r="D177" s="119">
        <v>0</v>
      </c>
      <c r="E177" s="34">
        <f t="shared" si="6"/>
        <v>100</v>
      </c>
      <c r="F177" s="249" t="str">
        <f>'время закрытия'!F177</f>
        <v>Сазонова</v>
      </c>
    </row>
    <row r="178" spans="1:6">
      <c r="A178" s="136">
        <v>185</v>
      </c>
      <c r="B178" s="117" t="s">
        <v>758</v>
      </c>
      <c r="C178" s="1">
        <v>2</v>
      </c>
      <c r="D178" s="119">
        <v>0</v>
      </c>
      <c r="E178" s="34">
        <f t="shared" si="6"/>
        <v>100</v>
      </c>
      <c r="F178" s="249" t="str">
        <f>'время закрытия'!F178</f>
        <v>Ахтямова</v>
      </c>
    </row>
    <row r="179" spans="1:6">
      <c r="A179" s="136">
        <v>186</v>
      </c>
      <c r="B179" s="117" t="s">
        <v>744</v>
      </c>
      <c r="C179" s="1">
        <v>3</v>
      </c>
      <c r="D179" s="119">
        <v>0</v>
      </c>
      <c r="E179" s="34">
        <f t="shared" si="6"/>
        <v>100</v>
      </c>
      <c r="F179" s="249" t="str">
        <f>'время закрытия'!F179</f>
        <v>Емельянова</v>
      </c>
    </row>
    <row r="180" spans="1:6">
      <c r="A180" s="136">
        <v>187</v>
      </c>
      <c r="B180" s="117" t="s">
        <v>745</v>
      </c>
      <c r="C180" s="1">
        <v>3</v>
      </c>
      <c r="D180" s="119">
        <v>0</v>
      </c>
      <c r="E180" s="34">
        <f t="shared" si="6"/>
        <v>100</v>
      </c>
      <c r="F180" s="249" t="str">
        <f>'время закрытия'!F180</f>
        <v>Клементьева</v>
      </c>
    </row>
    <row r="181" spans="1:6">
      <c r="A181" s="136">
        <v>188</v>
      </c>
      <c r="B181" s="117" t="s">
        <v>759</v>
      </c>
      <c r="C181" s="1">
        <v>2</v>
      </c>
      <c r="D181" s="119">
        <v>0</v>
      </c>
      <c r="E181" s="34">
        <f t="shared" si="6"/>
        <v>100</v>
      </c>
      <c r="F181" s="249" t="str">
        <f>'время закрытия'!F181</f>
        <v>Савченко</v>
      </c>
    </row>
    <row r="182" spans="1:6">
      <c r="A182" s="136">
        <v>189</v>
      </c>
      <c r="B182" s="136" t="s">
        <v>797</v>
      </c>
      <c r="C182" s="1">
        <v>1</v>
      </c>
      <c r="D182" s="119">
        <v>0</v>
      </c>
      <c r="E182" s="34">
        <f t="shared" si="6"/>
        <v>100</v>
      </c>
      <c r="F182" s="249" t="str">
        <f>'время закрытия'!F182</f>
        <v>Дарьин</v>
      </c>
    </row>
    <row r="183" spans="1:6">
      <c r="A183" s="136">
        <v>190</v>
      </c>
      <c r="B183" s="117" t="s">
        <v>807</v>
      </c>
      <c r="C183" s="1">
        <v>1</v>
      </c>
      <c r="D183" s="119">
        <v>0</v>
      </c>
      <c r="E183" s="34">
        <f t="shared" si="6"/>
        <v>100</v>
      </c>
      <c r="F183" s="249" t="str">
        <f>'время закрытия'!F183</f>
        <v>Емельянова</v>
      </c>
    </row>
    <row r="184" spans="1:6">
      <c r="A184" s="136">
        <v>191</v>
      </c>
      <c r="B184" s="117" t="s">
        <v>808</v>
      </c>
      <c r="C184" s="1">
        <v>1</v>
      </c>
      <c r="D184" s="119">
        <v>0</v>
      </c>
      <c r="E184" s="34">
        <f t="shared" si="6"/>
        <v>100</v>
      </c>
      <c r="F184" s="249" t="str">
        <f>'время закрытия'!F184</f>
        <v>Емельянова</v>
      </c>
    </row>
    <row r="185" spans="1:6">
      <c r="A185" s="136">
        <v>194</v>
      </c>
      <c r="B185" s="117" t="s">
        <v>773</v>
      </c>
      <c r="C185" s="1">
        <v>1</v>
      </c>
      <c r="D185" s="119">
        <v>0</v>
      </c>
      <c r="E185" s="34">
        <f t="shared" si="6"/>
        <v>100</v>
      </c>
      <c r="F185" s="249" t="str">
        <f>'время закрытия'!F185</f>
        <v>Дарьин</v>
      </c>
    </row>
    <row r="186" spans="1:6">
      <c r="A186" s="136">
        <v>195</v>
      </c>
      <c r="B186" s="117" t="s">
        <v>781</v>
      </c>
      <c r="C186" s="1">
        <v>1</v>
      </c>
      <c r="D186" s="119">
        <v>0</v>
      </c>
      <c r="E186" s="34">
        <f t="shared" si="6"/>
        <v>100</v>
      </c>
      <c r="F186" s="249" t="str">
        <f>'время закрытия'!F186</f>
        <v>Сазонова</v>
      </c>
    </row>
    <row r="187" spans="1:6">
      <c r="A187" s="136">
        <v>196</v>
      </c>
      <c r="B187" s="136" t="s">
        <v>809</v>
      </c>
      <c r="C187" s="132">
        <v>1</v>
      </c>
      <c r="D187" s="297">
        <v>0</v>
      </c>
      <c r="E187" s="34">
        <f t="shared" si="6"/>
        <v>100</v>
      </c>
      <c r="F187" s="249" t="str">
        <f>'время закрытия'!F187</f>
        <v>Мансурова</v>
      </c>
    </row>
    <row r="188" spans="1:6">
      <c r="A188" s="136">
        <v>197</v>
      </c>
      <c r="B188" s="117" t="s">
        <v>750</v>
      </c>
      <c r="C188" s="132">
        <v>2</v>
      </c>
      <c r="D188" s="297">
        <v>0</v>
      </c>
      <c r="E188" s="34">
        <f t="shared" si="6"/>
        <v>100</v>
      </c>
      <c r="F188" s="249" t="str">
        <f>'время закрытия'!F188</f>
        <v>Хасанов</v>
      </c>
    </row>
    <row r="189" spans="1:6">
      <c r="A189" s="136">
        <v>199</v>
      </c>
      <c r="B189" s="136" t="s">
        <v>810</v>
      </c>
      <c r="C189" s="132">
        <v>1</v>
      </c>
      <c r="D189" s="297">
        <v>0</v>
      </c>
      <c r="E189" s="34">
        <f t="shared" si="6"/>
        <v>100</v>
      </c>
      <c r="F189" s="249" t="str">
        <f>'время закрытия'!F189</f>
        <v>Коровина</v>
      </c>
    </row>
    <row r="190" spans="1:6">
      <c r="A190" s="136">
        <v>200</v>
      </c>
      <c r="B190" s="117" t="s">
        <v>780</v>
      </c>
      <c r="C190" s="1">
        <v>1</v>
      </c>
      <c r="D190" s="119">
        <v>0</v>
      </c>
      <c r="E190" s="34">
        <f t="shared" si="6"/>
        <v>100</v>
      </c>
      <c r="F190" s="249" t="str">
        <f>'время закрытия'!F190</f>
        <v>Савченко</v>
      </c>
    </row>
    <row r="191" spans="1:6">
      <c r="A191" s="136">
        <v>204</v>
      </c>
      <c r="B191" s="136" t="s">
        <v>802</v>
      </c>
      <c r="C191" s="1">
        <v>1</v>
      </c>
      <c r="D191" s="119">
        <v>0</v>
      </c>
      <c r="E191" s="34">
        <f t="shared" si="6"/>
        <v>100</v>
      </c>
      <c r="F191" s="249" t="str">
        <f>'время закрытия'!F191</f>
        <v>Неуймина</v>
      </c>
    </row>
    <row r="192" spans="1:6">
      <c r="A192" s="136">
        <v>206</v>
      </c>
      <c r="B192" s="136" t="s">
        <v>811</v>
      </c>
      <c r="C192" s="1">
        <v>1</v>
      </c>
      <c r="D192" s="119">
        <v>0</v>
      </c>
      <c r="E192" s="34">
        <f t="shared" si="6"/>
        <v>100</v>
      </c>
      <c r="F192" s="249" t="str">
        <f>'время закрытия'!F192</f>
        <v>Ахтямова</v>
      </c>
    </row>
    <row r="193" spans="1:6">
      <c r="A193" s="136">
        <v>207</v>
      </c>
      <c r="B193" s="136" t="s">
        <v>812</v>
      </c>
      <c r="C193" s="1">
        <v>1</v>
      </c>
      <c r="D193" s="119">
        <v>0</v>
      </c>
      <c r="E193" s="34">
        <f t="shared" si="6"/>
        <v>100</v>
      </c>
      <c r="F193" s="249" t="str">
        <f>'время закрытия'!F193</f>
        <v>Ахтямова</v>
      </c>
    </row>
    <row r="196" spans="1:6">
      <c r="A196" s="2">
        <v>1</v>
      </c>
      <c r="B196" s="136" t="s">
        <v>530</v>
      </c>
      <c r="C196" s="5">
        <f>AVERAGE(E68,E115,E117,E145,E168,E175,E178,E192,E193)</f>
        <v>100</v>
      </c>
    </row>
    <row r="197" spans="1:6">
      <c r="A197" s="2">
        <v>2</v>
      </c>
      <c r="B197" s="136" t="s">
        <v>761</v>
      </c>
      <c r="C197" s="5">
        <f>AVERAGE(E53,E54,E69,E116,E143,E144,E159)</f>
        <v>100</v>
      </c>
    </row>
    <row r="198" spans="1:6">
      <c r="A198" s="2">
        <v>3</v>
      </c>
      <c r="B198" s="136" t="s">
        <v>697</v>
      </c>
      <c r="C198" s="5">
        <f>AVERAGE(E80,E100,E121,E130,E146,E148,E157,E163,E165,E179,E183,E184)</f>
        <v>100</v>
      </c>
    </row>
    <row r="199" spans="1:6">
      <c r="A199" s="2">
        <v>4</v>
      </c>
      <c r="B199" s="136" t="s">
        <v>567</v>
      </c>
      <c r="C199" s="5">
        <f>AVERAGE(E95,E97,E99,E122,E126,E150,E189)</f>
        <v>100</v>
      </c>
    </row>
    <row r="200" spans="1:6">
      <c r="A200" s="2">
        <v>5</v>
      </c>
      <c r="B200" s="136" t="s">
        <v>169</v>
      </c>
      <c r="C200" s="5">
        <f>AVERAGE(E190,E72,E73,E84,E101,E111,E118,E119,E129,E133,E137,E139,E152,E161,E164,E174,E181,E167)</f>
        <v>100</v>
      </c>
    </row>
    <row r="201" spans="1:6">
      <c r="A201" s="2">
        <v>6</v>
      </c>
      <c r="B201" s="136" t="s">
        <v>626</v>
      </c>
      <c r="C201" s="5">
        <f>AVERAGE(E61,E76,E105,E106,E131,E160)</f>
        <v>100</v>
      </c>
    </row>
    <row r="202" spans="1:6">
      <c r="A202" s="2">
        <v>7</v>
      </c>
      <c r="B202" s="136" t="s">
        <v>764</v>
      </c>
      <c r="C202" s="5">
        <f>AVERAGE(E113,E114,E132,E134)</f>
        <v>100</v>
      </c>
    </row>
    <row r="203" spans="1:6">
      <c r="A203" s="2">
        <v>8</v>
      </c>
      <c r="B203" s="136" t="s">
        <v>698</v>
      </c>
      <c r="C203" s="5">
        <f>AVERAGE(E2,E10,E25,E33,E34,E36,E40,E41,E51,E58,E59,E60,E63,E78,E91,E171)</f>
        <v>100</v>
      </c>
    </row>
    <row r="204" spans="1:6">
      <c r="A204" s="2">
        <v>9</v>
      </c>
      <c r="B204" s="136" t="s">
        <v>696</v>
      </c>
      <c r="C204" s="5">
        <f>AVERAGE(E22,E27,E38,E50,E55,E56,E57,E74,E86,E88,E147,E166)</f>
        <v>100</v>
      </c>
    </row>
    <row r="205" spans="1:6">
      <c r="A205" s="2">
        <v>10</v>
      </c>
      <c r="B205" s="136" t="s">
        <v>629</v>
      </c>
      <c r="C205" s="5">
        <f>AVERAGE(E11,E21,E29,E31,E65,E89,E90,E96,E98,E138,E141,E151,E156,E173,E169)</f>
        <v>100</v>
      </c>
    </row>
    <row r="206" spans="1:6">
      <c r="A206" s="2">
        <v>11</v>
      </c>
      <c r="B206" s="136" t="s">
        <v>168</v>
      </c>
      <c r="C206" s="5">
        <f>AVERAGE(E170,E14,E16,E19,E28,E43,E45,E66,E79,E93,E94,E102,E112,E140,E172,E180)</f>
        <v>100</v>
      </c>
    </row>
    <row r="207" spans="1:6">
      <c r="A207" s="2">
        <v>12</v>
      </c>
      <c r="B207" s="136" t="s">
        <v>699</v>
      </c>
      <c r="C207" s="5">
        <f>AVERAGE(E23,E32,E37,E49,E64,E85,E110,E124,E127,E149,E155,E158)</f>
        <v>100</v>
      </c>
    </row>
    <row r="208" spans="1:6">
      <c r="A208" s="2">
        <v>13</v>
      </c>
      <c r="B208" s="136" t="s">
        <v>700</v>
      </c>
      <c r="C208" s="5">
        <f>AVERAGE(E24,E26,E35,E46,E67,E52,E70,E83,E87,E92,E103,E107,E109,E128,E136,E153,E187)</f>
        <v>100</v>
      </c>
    </row>
    <row r="209" spans="1:5">
      <c r="A209" s="2">
        <v>14</v>
      </c>
      <c r="B209" s="136" t="s">
        <v>509</v>
      </c>
      <c r="C209" s="5">
        <f>AVERAGE(E191,E3,E4,E5,E7,E9,E13,E18,E30,E42,E44,E48,E62,E82,E120,E123,E162)</f>
        <v>100</v>
      </c>
    </row>
    <row r="210" spans="1:5">
      <c r="A210" s="2">
        <v>15</v>
      </c>
      <c r="B210" s="136" t="s">
        <v>762</v>
      </c>
      <c r="C210" s="5">
        <f>AVERAGE(E182,E6,E8,E12,E20,E81,E154,E185)</f>
        <v>100</v>
      </c>
    </row>
    <row r="211" spans="1:5">
      <c r="A211" s="2">
        <v>16</v>
      </c>
      <c r="B211" s="136" t="s">
        <v>627</v>
      </c>
      <c r="C211" s="5">
        <f>AVERAGE(E15,E17,E39,E47,E71,E75,E77,E104,E108,E125,E135,E142,E188)</f>
        <v>100</v>
      </c>
    </row>
    <row r="212" spans="1:5">
      <c r="A212" s="116"/>
      <c r="B212" s="239"/>
      <c r="C212" s="153"/>
      <c r="D212" s="153"/>
      <c r="E212" s="112"/>
    </row>
    <row r="213" spans="1:5">
      <c r="B213" s="196"/>
      <c r="E213" s="112"/>
    </row>
    <row r="214" spans="1:5">
      <c r="A214" s="2">
        <v>1</v>
      </c>
      <c r="B214" s="136" t="s">
        <v>442</v>
      </c>
      <c r="C214" s="5">
        <f>E77</f>
        <v>100</v>
      </c>
      <c r="D214" s="153"/>
      <c r="E214" s="112"/>
    </row>
    <row r="215" spans="1:5">
      <c r="A215" s="2">
        <v>2</v>
      </c>
      <c r="B215" s="136" t="s">
        <v>117</v>
      </c>
      <c r="C215" s="5">
        <f>AVERAGE(E67,E70,E26,E109)</f>
        <v>100</v>
      </c>
      <c r="D215" s="153"/>
      <c r="E215" s="112"/>
    </row>
    <row r="216" spans="1:5">
      <c r="A216" s="2">
        <v>3</v>
      </c>
      <c r="B216" s="136" t="s">
        <v>598</v>
      </c>
      <c r="C216" s="5">
        <f>AVERAGE(E129,E161)</f>
        <v>100</v>
      </c>
      <c r="D216" s="153"/>
      <c r="E216" s="112"/>
    </row>
    <row r="217" spans="1:5">
      <c r="A217" s="2">
        <v>4</v>
      </c>
      <c r="B217" s="136" t="s">
        <v>119</v>
      </c>
      <c r="C217" s="5">
        <f>AVERAGE(E46,E92,E107,E128,E187)</f>
        <v>100</v>
      </c>
      <c r="D217" s="153"/>
      <c r="E217" s="112"/>
    </row>
    <row r="218" spans="1:5">
      <c r="A218" s="2">
        <v>5</v>
      </c>
      <c r="B218" s="136" t="s">
        <v>112</v>
      </c>
      <c r="C218" s="5">
        <f>AVERAGE(E169,E173,E182,E170,E191,E185,E171,E172,E188,E156,E180,E2,E3,E4,E5,E6,E7,E8,E9,E10,E11,E12,E13,E14,E15,E16,E17,E18,E19,E20,E21,E22,E23,E24,E25,E27,E28,E29,E30,E31,E32,E33,E34,E35,E36,E37,E38,E39,E40,E41,E42,E43,E44,E45,E47,E48,E49,E50,E51,E52,E55,E56,E57,E58,E59,E60,E62,E63,E64,E65,E66,E71,E74,E75,E78,E79,E81,E82,E83,E85,E86,E87,E88,E89,E90,E91,E93,E94,E96,E98,E102,E103,E104,E108,E110,E112,E120,E123,E124,E127,E135,E136,E138,E140,E141,E147,E149,E151,E153,E154,E155,E158,E162,E166)</f>
        <v>100</v>
      </c>
      <c r="D218" s="153"/>
      <c r="E218" s="112"/>
    </row>
    <row r="219" spans="1:5">
      <c r="A219" s="2">
        <v>6</v>
      </c>
      <c r="B219" s="136" t="s">
        <v>614</v>
      </c>
      <c r="C219" s="5">
        <f>AVERAGE(E133,E174)</f>
        <v>100</v>
      </c>
      <c r="D219" s="153"/>
      <c r="E219" s="112"/>
    </row>
    <row r="220" spans="1:5">
      <c r="A220" s="2">
        <v>7</v>
      </c>
      <c r="B220" s="136" t="s">
        <v>524</v>
      </c>
      <c r="C220" s="5">
        <f>AVERAGE(E95,E97,E99,E122,E126,E150,E189)</f>
        <v>100</v>
      </c>
      <c r="D220" s="153"/>
      <c r="E220" s="112"/>
    </row>
    <row r="221" spans="1:5">
      <c r="A221" s="2">
        <v>8</v>
      </c>
      <c r="B221" s="136" t="s">
        <v>805</v>
      </c>
      <c r="C221" s="5">
        <f>AVERAGE(E183,E184)</f>
        <v>100</v>
      </c>
      <c r="D221" s="153"/>
      <c r="E221" s="112"/>
    </row>
    <row r="222" spans="1:5">
      <c r="A222" s="2">
        <v>9</v>
      </c>
      <c r="B222" s="136" t="s">
        <v>649</v>
      </c>
      <c r="C222" s="5">
        <f>AVERAGE(E146,E148,E163,E165)</f>
        <v>100</v>
      </c>
      <c r="D222" s="153"/>
      <c r="E222" s="112"/>
    </row>
    <row r="223" spans="1:5">
      <c r="A223" s="2">
        <v>10</v>
      </c>
      <c r="B223" s="136" t="s">
        <v>122</v>
      </c>
      <c r="C223" s="5">
        <f>AVERAGE(E178,E175,E53,E54,E68,E69,E115,E116,E117,E143,E144,E145,E159,E168,E192,E193)</f>
        <v>100</v>
      </c>
      <c r="D223" s="153"/>
      <c r="E223" s="112"/>
    </row>
    <row r="224" spans="1:5">
      <c r="A224" s="2">
        <v>11</v>
      </c>
      <c r="B224" s="136" t="s">
        <v>171</v>
      </c>
      <c r="C224" s="5">
        <f>AVERAGE(E181,E73,E111,E137)</f>
        <v>100</v>
      </c>
      <c r="D224" s="153"/>
      <c r="E224" s="112"/>
    </row>
    <row r="225" spans="1:5">
      <c r="A225" s="2">
        <v>12</v>
      </c>
      <c r="B225" s="136" t="s">
        <v>770</v>
      </c>
      <c r="C225" s="5">
        <f>AVERAGE(E176,E177,E186)</f>
        <v>100</v>
      </c>
      <c r="D225" s="153"/>
      <c r="E225" s="112"/>
    </row>
    <row r="226" spans="1:5">
      <c r="A226" s="2">
        <v>13</v>
      </c>
      <c r="B226" s="136" t="s">
        <v>124</v>
      </c>
      <c r="C226" s="5">
        <f>AVERAGE(E190,E72,E84,E101,E118,E119,E139,E167)</f>
        <v>100</v>
      </c>
      <c r="D226" s="153"/>
      <c r="E226" s="112"/>
    </row>
    <row r="227" spans="1:5">
      <c r="A227" s="2">
        <v>14</v>
      </c>
      <c r="B227" s="136" t="s">
        <v>654</v>
      </c>
      <c r="C227" s="5">
        <f>AVERAGE(E152,E164)</f>
        <v>100</v>
      </c>
      <c r="D227" s="153"/>
      <c r="E227" s="112"/>
    </row>
    <row r="228" spans="1:5">
      <c r="A228" s="2">
        <v>15</v>
      </c>
      <c r="B228" s="136" t="s">
        <v>471</v>
      </c>
      <c r="C228" s="5">
        <f>AVERAGE(E80,E100,E121,E130,E157,E179)</f>
        <v>100</v>
      </c>
      <c r="D228" s="153"/>
      <c r="E228" s="112"/>
    </row>
    <row r="229" spans="1:5">
      <c r="A229" s="2">
        <v>16</v>
      </c>
      <c r="B229" s="136" t="s">
        <v>559</v>
      </c>
      <c r="C229" s="5">
        <f>AVERAGE(E113,E114,E132,E134)</f>
        <v>100</v>
      </c>
      <c r="D229" s="153"/>
      <c r="E229" s="112"/>
    </row>
    <row r="230" spans="1:5">
      <c r="A230" s="2">
        <v>17</v>
      </c>
      <c r="B230" s="136" t="s">
        <v>584</v>
      </c>
      <c r="C230" s="5">
        <f>AVERAGE(E125,E142)</f>
        <v>100</v>
      </c>
      <c r="D230" s="153"/>
      <c r="E230" s="112"/>
    </row>
    <row r="231" spans="1:5">
      <c r="A231" s="2">
        <v>18</v>
      </c>
      <c r="B231" s="136" t="s">
        <v>593</v>
      </c>
      <c r="C231" s="5">
        <f>E131</f>
        <v>100</v>
      </c>
      <c r="D231" s="153"/>
      <c r="E231" s="112"/>
    </row>
    <row r="232" spans="1:5">
      <c r="A232" s="2">
        <v>19</v>
      </c>
      <c r="B232" s="136" t="s">
        <v>115</v>
      </c>
      <c r="C232" s="5">
        <f>AVERAGE(E61,E76,E105,E106,E160)</f>
        <v>100</v>
      </c>
      <c r="D232" s="153"/>
      <c r="E232" s="112"/>
    </row>
    <row r="233" spans="1:5">
      <c r="A233" s="116"/>
      <c r="B233" s="116"/>
    </row>
    <row r="235" spans="1:5">
      <c r="A235" s="2">
        <v>1</v>
      </c>
      <c r="B235" s="136" t="s">
        <v>167</v>
      </c>
      <c r="C235" s="5">
        <f>AVERAGE(E183,E184,E192,E193,E189,E167,E190,E181,E178,E174,E175,E179,E168,E159,E53,E54,E68,E69,E72,E73,E80,E84,E95,E97,E99,E100,E101,E111,E115,E116,E117,E118,E119,E121,E122,E126,E129,E130,E133,E137,E139,E143,E144,E145,E146,E148,E150,E152,E157,E161,E163,E164,E165)</f>
        <v>100</v>
      </c>
    </row>
    <row r="236" spans="1:5">
      <c r="A236" s="2">
        <v>2</v>
      </c>
      <c r="B236" s="136" t="s">
        <v>170</v>
      </c>
      <c r="C236" s="5">
        <f>AVERAGE(E61,E76,E105,E106,E113,E114,E131,E132,E134,E160)</f>
        <v>100</v>
      </c>
    </row>
    <row r="237" spans="1:5">
      <c r="A237" s="2">
        <v>3</v>
      </c>
      <c r="B237" s="136" t="s">
        <v>777</v>
      </c>
      <c r="C237" s="5">
        <f>AVERAGE(E176,E177,E186)</f>
        <v>100</v>
      </c>
    </row>
    <row r="238" spans="1:5">
      <c r="A238" s="2">
        <v>4</v>
      </c>
      <c r="B238" s="136" t="s">
        <v>620</v>
      </c>
      <c r="C238" s="5">
        <f>AVERAGE(E187,E191,E170,E172,E180,E3,E4,E5,E7,E9,E13,E14,E16,E18,E19,E23,E24,E26,E28,E30,E32,E35,E37,E42,E43,E44,E45,E46,E48,E49,E52,E62,E64,E66,E67,E70,E79,E82,E83,E85,E87,E92,E93,E94,E102,E103,E107,E109,E110,E112,E120,E123,E124,E127,E128,E136,E140,E149,E153,E155,E158,E162)</f>
        <v>100</v>
      </c>
    </row>
    <row r="239" spans="1:5">
      <c r="A239" s="2">
        <v>5</v>
      </c>
      <c r="B239" s="89" t="s">
        <v>701</v>
      </c>
      <c r="C239" s="5">
        <f>AVERAGE(E169,E173,E182,E185,E171,E188,E51,E156,E2,E6,E8,E10,E11,E12,E15,E17,E20,E21,E22,E25,E27,E29,E31,E33,E34,E36,E38,E39,E40,E41,E47,E50,E55,E56,E57,E58,E59,E60,E63,E65,E71,E74,E75,E77,E78,E81,E86,E88,E89,E90,E91,E96,E98,E104,E108,E125,E135,E138,E141,E142,E147,E151,E154,E166)</f>
        <v>100</v>
      </c>
    </row>
    <row r="240" spans="1:5">
      <c r="A240" s="121"/>
      <c r="B240" s="121"/>
      <c r="C240" s="13"/>
    </row>
    <row r="242" spans="2:11">
      <c r="B242" s="123" t="s">
        <v>218</v>
      </c>
      <c r="C242" s="123"/>
      <c r="D242" s="123"/>
      <c r="E242" s="123"/>
      <c r="F242" s="123"/>
      <c r="G242" s="123"/>
      <c r="H242" s="123"/>
      <c r="I242" s="123"/>
      <c r="J242" s="123"/>
      <c r="K242" s="123"/>
    </row>
    <row r="243" spans="2:11">
      <c r="B243" s="353" t="s">
        <v>219</v>
      </c>
      <c r="C243" s="353"/>
      <c r="D243" s="353"/>
      <c r="E243" s="353"/>
      <c r="F243" s="353"/>
      <c r="G243" s="353"/>
      <c r="H243" s="353"/>
      <c r="I243" s="353"/>
      <c r="J243" s="353"/>
      <c r="K243" s="353"/>
    </row>
    <row r="244" spans="2:11">
      <c r="B244" s="361" t="s">
        <v>364</v>
      </c>
      <c r="C244" s="361"/>
      <c r="D244" s="361"/>
      <c r="E244" s="361"/>
      <c r="F244" s="361"/>
      <c r="G244" s="361"/>
      <c r="H244" s="361"/>
      <c r="I244" s="361"/>
      <c r="J244" s="361"/>
      <c r="K244" s="361"/>
    </row>
    <row r="245" spans="2:11">
      <c r="B245" s="361" t="s">
        <v>365</v>
      </c>
      <c r="C245" s="361"/>
      <c r="D245" s="361"/>
      <c r="E245" s="361"/>
      <c r="F245" s="361"/>
      <c r="G245" s="361"/>
      <c r="H245" s="361"/>
      <c r="I245" s="361"/>
      <c r="J245" s="361"/>
      <c r="K245" s="361"/>
    </row>
    <row r="249" spans="2:11">
      <c r="B249" s="359" t="s">
        <v>221</v>
      </c>
      <c r="C249" s="359"/>
      <c r="D249" s="359"/>
      <c r="E249" s="359"/>
      <c r="F249" s="359"/>
      <c r="G249" s="359"/>
      <c r="H249" s="359"/>
      <c r="I249" s="359"/>
      <c r="J249" s="359"/>
      <c r="K249" s="359"/>
    </row>
    <row r="250" spans="2:11">
      <c r="B250" s="357" t="s">
        <v>253</v>
      </c>
      <c r="C250" s="357"/>
      <c r="D250" s="357"/>
      <c r="E250" s="357"/>
      <c r="F250" s="357"/>
      <c r="G250" s="357"/>
      <c r="H250" s="357"/>
      <c r="I250" s="357"/>
      <c r="J250" s="357"/>
      <c r="K250" s="357"/>
    </row>
    <row r="251" spans="2:11">
      <c r="B251" s="357" t="s">
        <v>366</v>
      </c>
      <c r="C251" s="357"/>
      <c r="D251" s="357"/>
      <c r="E251" s="357"/>
      <c r="F251" s="357"/>
      <c r="G251" s="357"/>
      <c r="H251" s="357"/>
      <c r="I251" s="357"/>
      <c r="J251" s="357"/>
      <c r="K251" s="357"/>
    </row>
    <row r="252" spans="2:11">
      <c r="B252" s="352" t="s">
        <v>367</v>
      </c>
      <c r="C252" s="357"/>
      <c r="D252" s="357"/>
      <c r="E252" s="357"/>
      <c r="F252" s="357"/>
      <c r="G252" s="357"/>
      <c r="H252" s="357"/>
      <c r="I252" s="357"/>
      <c r="J252" s="357"/>
      <c r="K252" s="357"/>
    </row>
  </sheetData>
  <mergeCells count="7">
    <mergeCell ref="B252:K252"/>
    <mergeCell ref="B243:K243"/>
    <mergeCell ref="B244:K244"/>
    <mergeCell ref="B245:K245"/>
    <mergeCell ref="B249:K249"/>
    <mergeCell ref="B250:K250"/>
    <mergeCell ref="B251:K251"/>
  </mergeCells>
  <conditionalFormatting sqref="C196:C211 E2:E193">
    <cfRule type="cellIs" dxfId="175" priority="61" operator="lessThan">
      <formula>75</formula>
    </cfRule>
    <cfRule type="cellIs" dxfId="174" priority="62" operator="between">
      <formula>99.99</formula>
      <formula>75</formula>
    </cfRule>
    <cfRule type="cellIs" dxfId="173" priority="63" operator="equal">
      <formula>100</formula>
    </cfRule>
  </conditionalFormatting>
  <conditionalFormatting sqref="C235:C239">
    <cfRule type="cellIs" dxfId="172" priority="7" operator="lessThan">
      <formula>75</formula>
    </cfRule>
    <cfRule type="cellIs" dxfId="171" priority="8" operator="between">
      <formula>99.99</formula>
      <formula>75</formula>
    </cfRule>
    <cfRule type="cellIs" dxfId="170" priority="9" operator="equal">
      <formula>100</formula>
    </cfRule>
  </conditionalFormatting>
  <conditionalFormatting sqref="C214:C232">
    <cfRule type="cellIs" dxfId="169" priority="1" operator="lessThan">
      <formula>75</formula>
    </cfRule>
    <cfRule type="cellIs" dxfId="168" priority="2" operator="between">
      <formula>99.99</formula>
      <formula>75</formula>
    </cfRule>
    <cfRule type="cellIs" dxfId="167" priority="3" operator="equal">
      <formula>100</formula>
    </cfRule>
  </conditionalFormatting>
  <hyperlinks>
    <hyperlink ref="H1" location="СВОД!A1" display="СВОД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73"/>
  <sheetViews>
    <sheetView workbookViewId="0">
      <selection activeCell="J41" sqref="J41"/>
    </sheetView>
  </sheetViews>
  <sheetFormatPr defaultRowHeight="14.4"/>
  <cols>
    <col min="1" max="1" width="2.6640625" bestFit="1" customWidth="1"/>
    <col min="2" max="2" width="21.88671875" bestFit="1" customWidth="1"/>
  </cols>
  <sheetData>
    <row r="1" spans="1:2">
      <c r="A1" s="1" t="s">
        <v>0</v>
      </c>
      <c r="B1" s="3" t="s">
        <v>1</v>
      </c>
    </row>
    <row r="2" spans="1:2">
      <c r="A2" s="1">
        <v>1</v>
      </c>
      <c r="B2" s="1" t="s">
        <v>2</v>
      </c>
    </row>
    <row r="3" spans="1:2">
      <c r="A3" s="1">
        <v>2</v>
      </c>
      <c r="B3" s="1" t="s">
        <v>3</v>
      </c>
    </row>
    <row r="4" spans="1:2">
      <c r="A4" s="1">
        <v>3</v>
      </c>
      <c r="B4" s="1" t="s">
        <v>4</v>
      </c>
    </row>
    <row r="5" spans="1:2">
      <c r="A5" s="1">
        <v>4</v>
      </c>
      <c r="B5" s="1" t="s">
        <v>5</v>
      </c>
    </row>
    <row r="6" spans="1:2">
      <c r="A6" s="1">
        <v>5</v>
      </c>
      <c r="B6" s="1" t="s">
        <v>6</v>
      </c>
    </row>
    <row r="7" spans="1:2">
      <c r="A7" s="1">
        <v>6</v>
      </c>
      <c r="B7" s="1" t="s">
        <v>7</v>
      </c>
    </row>
    <row r="8" spans="1:2">
      <c r="A8" s="1">
        <v>7</v>
      </c>
      <c r="B8" s="1" t="s">
        <v>8</v>
      </c>
    </row>
    <row r="9" spans="1:2">
      <c r="A9" s="1">
        <v>8</v>
      </c>
      <c r="B9" s="1" t="s">
        <v>9</v>
      </c>
    </row>
    <row r="10" spans="1:2">
      <c r="A10" s="1">
        <v>9</v>
      </c>
      <c r="B10" s="1" t="s">
        <v>10</v>
      </c>
    </row>
    <row r="11" spans="1:2">
      <c r="A11" s="1">
        <v>10</v>
      </c>
      <c r="B11" s="1" t="s">
        <v>11</v>
      </c>
    </row>
    <row r="12" spans="1:2">
      <c r="A12" s="1">
        <v>11</v>
      </c>
      <c r="B12" s="1" t="s">
        <v>12</v>
      </c>
    </row>
    <row r="13" spans="1:2">
      <c r="A13" s="1">
        <v>12</v>
      </c>
      <c r="B13" s="1" t="s">
        <v>13</v>
      </c>
    </row>
    <row r="14" spans="1:2">
      <c r="A14" s="1">
        <v>13</v>
      </c>
      <c r="B14" s="1" t="s">
        <v>14</v>
      </c>
    </row>
    <row r="15" spans="1:2">
      <c r="A15" s="1">
        <v>14</v>
      </c>
      <c r="B15" s="1" t="s">
        <v>15</v>
      </c>
    </row>
    <row r="16" spans="1:2">
      <c r="A16" s="1">
        <v>15</v>
      </c>
      <c r="B16" s="1" t="s">
        <v>16</v>
      </c>
    </row>
    <row r="17" spans="1:2">
      <c r="A17" s="1">
        <v>16</v>
      </c>
      <c r="B17" s="1" t="s">
        <v>17</v>
      </c>
    </row>
    <row r="18" spans="1:2">
      <c r="A18" s="1">
        <v>17</v>
      </c>
      <c r="B18" s="1" t="s">
        <v>18</v>
      </c>
    </row>
    <row r="19" spans="1:2">
      <c r="A19" s="1">
        <v>18</v>
      </c>
      <c r="B19" s="1" t="s">
        <v>19</v>
      </c>
    </row>
    <row r="20" spans="1:2">
      <c r="A20" s="1">
        <v>19</v>
      </c>
      <c r="B20" s="1" t="s">
        <v>20</v>
      </c>
    </row>
    <row r="21" spans="1:2">
      <c r="A21" s="1">
        <v>20</v>
      </c>
      <c r="B21" s="1" t="s">
        <v>21</v>
      </c>
    </row>
    <row r="22" spans="1:2">
      <c r="A22" s="1">
        <v>21</v>
      </c>
      <c r="B22" s="1" t="s">
        <v>22</v>
      </c>
    </row>
    <row r="23" spans="1:2">
      <c r="A23" s="1">
        <v>22</v>
      </c>
      <c r="B23" s="1" t="s">
        <v>23</v>
      </c>
    </row>
    <row r="24" spans="1:2">
      <c r="A24" s="1">
        <v>23</v>
      </c>
      <c r="B24" s="1" t="s">
        <v>24</v>
      </c>
    </row>
    <row r="25" spans="1:2">
      <c r="A25" s="1">
        <v>24</v>
      </c>
      <c r="B25" s="1" t="s">
        <v>25</v>
      </c>
    </row>
    <row r="26" spans="1:2">
      <c r="A26" s="1">
        <v>25</v>
      </c>
      <c r="B26" s="1" t="s">
        <v>26</v>
      </c>
    </row>
    <row r="27" spans="1:2">
      <c r="A27" s="1">
        <v>26</v>
      </c>
      <c r="B27" s="1" t="s">
        <v>27</v>
      </c>
    </row>
    <row r="28" spans="1:2">
      <c r="A28" s="1">
        <v>27</v>
      </c>
      <c r="B28" s="1" t="s">
        <v>28</v>
      </c>
    </row>
    <row r="29" spans="1:2">
      <c r="A29" s="1">
        <v>28</v>
      </c>
      <c r="B29" s="1" t="s">
        <v>29</v>
      </c>
    </row>
    <row r="30" spans="1:2">
      <c r="A30" s="1">
        <v>29</v>
      </c>
      <c r="B30" s="1" t="s">
        <v>30</v>
      </c>
    </row>
    <row r="31" spans="1:2">
      <c r="A31" s="1">
        <v>30</v>
      </c>
      <c r="B31" s="2" t="s">
        <v>31</v>
      </c>
    </row>
    <row r="32" spans="1:2">
      <c r="A32" s="1">
        <v>31</v>
      </c>
      <c r="B32" s="2" t="s">
        <v>32</v>
      </c>
    </row>
    <row r="33" spans="1:2">
      <c r="A33" s="1">
        <v>32</v>
      </c>
      <c r="B33" s="2" t="s">
        <v>33</v>
      </c>
    </row>
    <row r="34" spans="1:2">
      <c r="A34" s="1">
        <v>33</v>
      </c>
      <c r="B34" s="2" t="s">
        <v>34</v>
      </c>
    </row>
    <row r="35" spans="1:2">
      <c r="A35" s="1">
        <v>34</v>
      </c>
      <c r="B35" s="2" t="s">
        <v>35</v>
      </c>
    </row>
    <row r="36" spans="1:2">
      <c r="A36" s="1">
        <v>35</v>
      </c>
      <c r="B36" s="2" t="s">
        <v>36</v>
      </c>
    </row>
    <row r="37" spans="1:2">
      <c r="A37" s="1">
        <v>36</v>
      </c>
      <c r="B37" s="2" t="s">
        <v>37</v>
      </c>
    </row>
    <row r="38" spans="1:2">
      <c r="A38" s="1">
        <v>37</v>
      </c>
      <c r="B38" s="2" t="s">
        <v>38</v>
      </c>
    </row>
    <row r="39" spans="1:2">
      <c r="A39" s="1">
        <v>38</v>
      </c>
      <c r="B39" s="2" t="s">
        <v>39</v>
      </c>
    </row>
    <row r="40" spans="1:2">
      <c r="A40" s="1">
        <v>39</v>
      </c>
      <c r="B40" s="2" t="s">
        <v>40</v>
      </c>
    </row>
    <row r="41" spans="1:2">
      <c r="A41" s="1">
        <v>40</v>
      </c>
      <c r="B41" s="2" t="s">
        <v>41</v>
      </c>
    </row>
    <row r="42" spans="1:2">
      <c r="A42" s="1">
        <v>41</v>
      </c>
      <c r="B42" s="2" t="s">
        <v>42</v>
      </c>
    </row>
    <row r="43" spans="1:2">
      <c r="A43" s="1">
        <v>42</v>
      </c>
      <c r="B43" s="2" t="s">
        <v>43</v>
      </c>
    </row>
    <row r="44" spans="1:2">
      <c r="A44" s="1">
        <v>43</v>
      </c>
      <c r="B44" s="2" t="s">
        <v>44</v>
      </c>
    </row>
    <row r="45" spans="1:2">
      <c r="A45" s="1">
        <v>44</v>
      </c>
      <c r="B45" s="2" t="s">
        <v>45</v>
      </c>
    </row>
    <row r="46" spans="1:2">
      <c r="A46" s="1">
        <v>45</v>
      </c>
      <c r="B46" s="2" t="s">
        <v>46</v>
      </c>
    </row>
    <row r="47" spans="1:2">
      <c r="A47" s="1">
        <v>46</v>
      </c>
      <c r="B47" s="2" t="s">
        <v>47</v>
      </c>
    </row>
    <row r="48" spans="1:2">
      <c r="A48" s="1">
        <v>47</v>
      </c>
      <c r="B48" s="2" t="s">
        <v>48</v>
      </c>
    </row>
    <row r="49" spans="1:2">
      <c r="A49" s="1">
        <v>48</v>
      </c>
      <c r="B49" s="2" t="s">
        <v>49</v>
      </c>
    </row>
    <row r="50" spans="1:2">
      <c r="A50" s="1">
        <v>49</v>
      </c>
      <c r="B50" s="2" t="s">
        <v>50</v>
      </c>
    </row>
    <row r="51" spans="1:2">
      <c r="A51" s="1">
        <v>50</v>
      </c>
      <c r="B51" s="2" t="s">
        <v>51</v>
      </c>
    </row>
    <row r="52" spans="1:2">
      <c r="A52" s="1">
        <v>51</v>
      </c>
      <c r="B52" s="2" t="s">
        <v>52</v>
      </c>
    </row>
    <row r="53" spans="1:2">
      <c r="A53" s="1">
        <v>52</v>
      </c>
      <c r="B53" s="2" t="s">
        <v>53</v>
      </c>
    </row>
    <row r="54" spans="1:2">
      <c r="A54" s="1">
        <v>53</v>
      </c>
      <c r="B54" s="2" t="s">
        <v>54</v>
      </c>
    </row>
    <row r="55" spans="1:2">
      <c r="A55" s="1">
        <v>54</v>
      </c>
      <c r="B55" s="2" t="s">
        <v>55</v>
      </c>
    </row>
    <row r="56" spans="1:2">
      <c r="A56" s="1">
        <v>55</v>
      </c>
      <c r="B56" s="2" t="s">
        <v>56</v>
      </c>
    </row>
    <row r="57" spans="1:2">
      <c r="A57" s="1">
        <v>56</v>
      </c>
      <c r="B57" s="2" t="s">
        <v>57</v>
      </c>
    </row>
    <row r="58" spans="1:2">
      <c r="A58" s="1">
        <v>57</v>
      </c>
      <c r="B58" s="2" t="s">
        <v>58</v>
      </c>
    </row>
    <row r="59" spans="1:2">
      <c r="A59" s="1">
        <v>58</v>
      </c>
      <c r="B59" s="2" t="s">
        <v>59</v>
      </c>
    </row>
    <row r="60" spans="1:2">
      <c r="A60" s="1">
        <v>59</v>
      </c>
      <c r="B60" s="2" t="s">
        <v>60</v>
      </c>
    </row>
    <row r="61" spans="1:2">
      <c r="A61" s="1">
        <v>60</v>
      </c>
      <c r="B61" s="2" t="s">
        <v>61</v>
      </c>
    </row>
    <row r="62" spans="1:2">
      <c r="A62" s="1">
        <v>61</v>
      </c>
      <c r="B62" s="2" t="s">
        <v>62</v>
      </c>
    </row>
    <row r="63" spans="1:2">
      <c r="A63" s="1">
        <v>62</v>
      </c>
      <c r="B63" s="2" t="s">
        <v>63</v>
      </c>
    </row>
    <row r="64" spans="1:2">
      <c r="A64" s="1">
        <v>63</v>
      </c>
      <c r="B64" s="2" t="s">
        <v>64</v>
      </c>
    </row>
    <row r="65" spans="1:2">
      <c r="A65" s="1">
        <v>64</v>
      </c>
      <c r="B65" s="2" t="s">
        <v>65</v>
      </c>
    </row>
    <row r="66" spans="1:2">
      <c r="A66" s="1">
        <v>65</v>
      </c>
      <c r="B66" s="2" t="s">
        <v>66</v>
      </c>
    </row>
    <row r="67" spans="1:2">
      <c r="A67" s="1">
        <v>66</v>
      </c>
      <c r="B67" s="2" t="s">
        <v>67</v>
      </c>
    </row>
    <row r="68" spans="1:2">
      <c r="A68" s="1">
        <v>67</v>
      </c>
      <c r="B68" s="2" t="s">
        <v>68</v>
      </c>
    </row>
    <row r="69" spans="1:2">
      <c r="A69" s="1">
        <v>68</v>
      </c>
      <c r="B69" s="2" t="s">
        <v>69</v>
      </c>
    </row>
    <row r="70" spans="1:2">
      <c r="A70" s="1">
        <v>69</v>
      </c>
      <c r="B70" s="2" t="s">
        <v>70</v>
      </c>
    </row>
    <row r="71" spans="1:2">
      <c r="A71" s="1">
        <v>70</v>
      </c>
      <c r="B71" s="2" t="s">
        <v>71</v>
      </c>
    </row>
    <row r="72" spans="1:2">
      <c r="A72" s="1">
        <v>71</v>
      </c>
      <c r="B72" s="2" t="s">
        <v>72</v>
      </c>
    </row>
    <row r="73" spans="1:2">
      <c r="A73" s="1">
        <v>72</v>
      </c>
      <c r="B73" s="2" t="s">
        <v>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252"/>
  <sheetViews>
    <sheetView zoomScale="85" zoomScaleNormal="85" workbookViewId="0">
      <pane xSplit="1" ySplit="1" topLeftCell="B179" activePane="bottomRight" state="frozen"/>
      <selection activeCell="G201" sqref="G201"/>
      <selection pane="topRight" activeCell="G201" sqref="G201"/>
      <selection pane="bottomLeft" activeCell="G201" sqref="G201"/>
      <selection pane="bottomRight" activeCell="T1" sqref="T1"/>
    </sheetView>
  </sheetViews>
  <sheetFormatPr defaultRowHeight="14.4"/>
  <cols>
    <col min="1" max="1" width="5.6640625" bestFit="1" customWidth="1"/>
    <col min="2" max="2" width="29.109375" bestFit="1" customWidth="1"/>
    <col min="3" max="3" width="7.88671875" bestFit="1" customWidth="1"/>
    <col min="4" max="4" width="9.5546875" customWidth="1"/>
    <col min="5" max="5" width="6.44140625" bestFit="1" customWidth="1"/>
    <col min="6" max="6" width="8.6640625" customWidth="1"/>
    <col min="18" max="18" width="11.21875" bestFit="1" customWidth="1"/>
    <col min="20" max="20" width="20" bestFit="1" customWidth="1"/>
    <col min="21" max="21" width="20.6640625" bestFit="1" customWidth="1"/>
  </cols>
  <sheetData>
    <row r="1" spans="1:21" ht="79.8">
      <c r="A1" s="1" t="s">
        <v>0</v>
      </c>
      <c r="B1" s="3" t="s">
        <v>1</v>
      </c>
      <c r="C1" s="63" t="s">
        <v>261</v>
      </c>
      <c r="D1" s="63" t="s">
        <v>217</v>
      </c>
      <c r="E1" s="3" t="s">
        <v>88</v>
      </c>
      <c r="F1" s="68" t="s">
        <v>262</v>
      </c>
      <c r="G1" s="68" t="s">
        <v>190</v>
      </c>
      <c r="H1" s="68" t="s">
        <v>191</v>
      </c>
      <c r="I1" s="68" t="s">
        <v>192</v>
      </c>
      <c r="J1" s="68" t="s">
        <v>193</v>
      </c>
      <c r="K1" s="68" t="s">
        <v>194</v>
      </c>
      <c r="L1" s="68" t="s">
        <v>195</v>
      </c>
      <c r="M1" s="68" t="s">
        <v>196</v>
      </c>
      <c r="N1" s="68" t="s">
        <v>197</v>
      </c>
      <c r="O1" s="68" t="s">
        <v>242</v>
      </c>
      <c r="P1" s="68" t="s">
        <v>666</v>
      </c>
      <c r="Q1" s="68" t="s">
        <v>662</v>
      </c>
      <c r="R1" s="76" t="str">
        <f>СВОД!E1</f>
        <v>Супервайзер</v>
      </c>
      <c r="T1" s="10" t="s">
        <v>100</v>
      </c>
    </row>
    <row r="2" spans="1:21">
      <c r="A2" s="1">
        <v>1</v>
      </c>
      <c r="B2" s="1" t="s">
        <v>2</v>
      </c>
      <c r="C2" s="1">
        <f>'время открытия'!C2</f>
        <v>31</v>
      </c>
      <c r="D2" s="1">
        <v>0</v>
      </c>
      <c r="E2" s="5">
        <f>100-D2*100/C2</f>
        <v>100</v>
      </c>
      <c r="F2" s="119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 t="str">
        <f>СВОД!E2</f>
        <v>Ахрамеева</v>
      </c>
    </row>
    <row r="3" spans="1:21">
      <c r="A3" s="1">
        <v>2</v>
      </c>
      <c r="B3" s="1" t="s">
        <v>3</v>
      </c>
      <c r="C3" s="1">
        <f>'время открытия'!C3</f>
        <v>31</v>
      </c>
      <c r="D3" s="1">
        <v>1</v>
      </c>
      <c r="E3" s="5">
        <f t="shared" ref="E3:E65" si="0">100-D3*100/C3</f>
        <v>96.774193548387103</v>
      </c>
      <c r="F3" s="119"/>
      <c r="G3" s="76">
        <v>1</v>
      </c>
      <c r="H3" s="76"/>
      <c r="I3" s="76"/>
      <c r="J3" s="76"/>
      <c r="K3" s="76"/>
      <c r="L3" s="76"/>
      <c r="M3" s="76"/>
      <c r="N3" s="76"/>
      <c r="O3" s="76"/>
      <c r="P3" s="76"/>
      <c r="Q3" s="76"/>
      <c r="R3" s="76" t="str">
        <f>СВОД!E3</f>
        <v>Неуймина</v>
      </c>
    </row>
    <row r="4" spans="1:21">
      <c r="A4" s="1">
        <v>3</v>
      </c>
      <c r="B4" s="1" t="s">
        <v>4</v>
      </c>
      <c r="C4" s="1">
        <f>'время открытия'!C4</f>
        <v>31</v>
      </c>
      <c r="D4" s="1">
        <v>0</v>
      </c>
      <c r="E4" s="5">
        <f t="shared" si="0"/>
        <v>100</v>
      </c>
      <c r="F4" s="119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 t="str">
        <f>СВОД!E4</f>
        <v>Неуймина</v>
      </c>
    </row>
    <row r="5" spans="1:21">
      <c r="A5" s="1">
        <v>4</v>
      </c>
      <c r="B5" s="1" t="s">
        <v>5</v>
      </c>
      <c r="C5" s="1">
        <f>'время открытия'!C5</f>
        <v>31</v>
      </c>
      <c r="D5" s="1">
        <v>0</v>
      </c>
      <c r="E5" s="5">
        <f t="shared" si="0"/>
        <v>100</v>
      </c>
      <c r="F5" s="119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tr">
        <f>СВОД!E5</f>
        <v>Неуймина</v>
      </c>
      <c r="T5" s="4" t="s">
        <v>266</v>
      </c>
      <c r="U5" s="48"/>
    </row>
    <row r="6" spans="1:21">
      <c r="A6" s="1">
        <v>5</v>
      </c>
      <c r="B6" s="1" t="s">
        <v>6</v>
      </c>
      <c r="C6" s="1">
        <f>'время открытия'!C6</f>
        <v>31</v>
      </c>
      <c r="D6" s="1">
        <v>0</v>
      </c>
      <c r="E6" s="5">
        <f t="shared" si="0"/>
        <v>100</v>
      </c>
      <c r="F6" s="119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 t="str">
        <f>СВОД!E6</f>
        <v>Дарьин</v>
      </c>
      <c r="T6" s="4" t="s">
        <v>276</v>
      </c>
      <c r="U6" s="49"/>
    </row>
    <row r="7" spans="1:21">
      <c r="A7" s="1">
        <v>6</v>
      </c>
      <c r="B7" s="1" t="s">
        <v>7</v>
      </c>
      <c r="C7" s="1">
        <f>'время открытия'!C7</f>
        <v>31</v>
      </c>
      <c r="D7" s="1">
        <v>1</v>
      </c>
      <c r="E7" s="5">
        <f t="shared" si="0"/>
        <v>96.774193548387103</v>
      </c>
      <c r="F7" s="119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 t="str">
        <f>СВОД!E7</f>
        <v>Неуймина</v>
      </c>
      <c r="T7" s="4" t="s">
        <v>183</v>
      </c>
      <c r="U7" s="50"/>
    </row>
    <row r="8" spans="1:21">
      <c r="A8" s="1">
        <v>7</v>
      </c>
      <c r="B8" s="1" t="s">
        <v>8</v>
      </c>
      <c r="C8" s="1">
        <f>'время открытия'!C8</f>
        <v>31</v>
      </c>
      <c r="D8" s="1">
        <v>0</v>
      </c>
      <c r="E8" s="5">
        <f t="shared" si="0"/>
        <v>100</v>
      </c>
      <c r="F8" s="119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 t="str">
        <f>СВОД!E8</f>
        <v>Дарьин</v>
      </c>
    </row>
    <row r="9" spans="1:21">
      <c r="A9" s="1">
        <v>8</v>
      </c>
      <c r="B9" s="1" t="s">
        <v>9</v>
      </c>
      <c r="C9" s="1">
        <f>'время открытия'!C9</f>
        <v>31</v>
      </c>
      <c r="D9" s="1">
        <v>0</v>
      </c>
      <c r="E9" s="5">
        <f t="shared" si="0"/>
        <v>100</v>
      </c>
      <c r="F9" s="119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 t="str">
        <f>СВОД!E9</f>
        <v>Неуймина</v>
      </c>
      <c r="T9" t="s">
        <v>288</v>
      </c>
      <c r="U9" s="125">
        <v>42158</v>
      </c>
    </row>
    <row r="10" spans="1:21">
      <c r="A10" s="1">
        <v>9</v>
      </c>
      <c r="B10" s="1" t="s">
        <v>10</v>
      </c>
      <c r="C10" s="1">
        <f>'время открытия'!C10</f>
        <v>31</v>
      </c>
      <c r="D10" s="1">
        <v>1</v>
      </c>
      <c r="E10" s="5">
        <f t="shared" si="0"/>
        <v>96.774193548387103</v>
      </c>
      <c r="F10" s="119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 t="str">
        <f>СВОД!E10</f>
        <v>Ахрамеева</v>
      </c>
      <c r="T10" t="s">
        <v>289</v>
      </c>
      <c r="U10" t="s">
        <v>476</v>
      </c>
    </row>
    <row r="11" spans="1:21">
      <c r="A11" s="1">
        <v>10</v>
      </c>
      <c r="B11" s="1" t="s">
        <v>11</v>
      </c>
      <c r="C11" s="1">
        <f>'время открытия'!C11</f>
        <v>31</v>
      </c>
      <c r="D11" s="1">
        <v>0</v>
      </c>
      <c r="E11" s="5">
        <f t="shared" si="0"/>
        <v>100</v>
      </c>
      <c r="F11" s="119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 t="str">
        <f>СВОД!E11</f>
        <v>Калинина</v>
      </c>
    </row>
    <row r="12" spans="1:21">
      <c r="A12" s="1">
        <v>11</v>
      </c>
      <c r="B12" s="1" t="s">
        <v>12</v>
      </c>
      <c r="C12" s="1">
        <f>'время открытия'!C12</f>
        <v>31</v>
      </c>
      <c r="D12" s="1">
        <v>0</v>
      </c>
      <c r="E12" s="5">
        <f t="shared" si="0"/>
        <v>100</v>
      </c>
      <c r="F12" s="119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 t="str">
        <f>СВОД!E12</f>
        <v>Дарьин</v>
      </c>
      <c r="T12" s="137"/>
    </row>
    <row r="13" spans="1:21">
      <c r="A13" s="1">
        <v>12</v>
      </c>
      <c r="B13" s="1" t="s">
        <v>13</v>
      </c>
      <c r="C13" s="1">
        <f>'время открытия'!C13</f>
        <v>31</v>
      </c>
      <c r="D13" s="1">
        <v>0</v>
      </c>
      <c r="E13" s="5">
        <f t="shared" si="0"/>
        <v>100</v>
      </c>
      <c r="F13" s="119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 t="str">
        <f>СВОД!E13</f>
        <v>Неуймина</v>
      </c>
    </row>
    <row r="14" spans="1:21">
      <c r="A14" s="1">
        <v>13</v>
      </c>
      <c r="B14" s="1" t="s">
        <v>14</v>
      </c>
      <c r="C14" s="1">
        <f>'время открытия'!C14</f>
        <v>29</v>
      </c>
      <c r="D14" s="1">
        <v>0</v>
      </c>
      <c r="E14" s="5">
        <f t="shared" si="0"/>
        <v>100</v>
      </c>
      <c r="F14" s="119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 t="str">
        <f>СВОД!E14</f>
        <v>Клементьева</v>
      </c>
    </row>
    <row r="15" spans="1:21">
      <c r="A15" s="1">
        <v>14</v>
      </c>
      <c r="B15" s="1" t="s">
        <v>15</v>
      </c>
      <c r="C15" s="1">
        <f>'время открытия'!C15</f>
        <v>31</v>
      </c>
      <c r="D15" s="1">
        <v>0</v>
      </c>
      <c r="E15" s="5">
        <f t="shared" si="0"/>
        <v>100</v>
      </c>
      <c r="F15" s="119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 t="str">
        <f>СВОД!E15</f>
        <v>Хасанов</v>
      </c>
    </row>
    <row r="16" spans="1:21">
      <c r="A16" s="1">
        <v>15</v>
      </c>
      <c r="B16" s="1" t="s">
        <v>16</v>
      </c>
      <c r="C16" s="1">
        <f>'время открытия'!C16</f>
        <v>31</v>
      </c>
      <c r="D16" s="1">
        <v>0</v>
      </c>
      <c r="E16" s="5">
        <f t="shared" si="0"/>
        <v>100</v>
      </c>
      <c r="F16" s="119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 t="str">
        <f>СВОД!E16</f>
        <v>Клементьева</v>
      </c>
    </row>
    <row r="17" spans="1:18">
      <c r="A17" s="1">
        <v>16</v>
      </c>
      <c r="B17" s="1" t="s">
        <v>17</v>
      </c>
      <c r="C17" s="1">
        <f>'время открытия'!C17</f>
        <v>31</v>
      </c>
      <c r="D17" s="1">
        <v>18</v>
      </c>
      <c r="E17" s="5">
        <f t="shared" si="0"/>
        <v>41.935483870967744</v>
      </c>
      <c r="F17" s="119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 t="str">
        <f>СВОД!E17</f>
        <v>Хасанов</v>
      </c>
    </row>
    <row r="18" spans="1:18">
      <c r="A18" s="1">
        <v>17</v>
      </c>
      <c r="B18" s="1" t="s">
        <v>18</v>
      </c>
      <c r="C18" s="1">
        <f>'время открытия'!C18</f>
        <v>31</v>
      </c>
      <c r="D18" s="1">
        <v>0</v>
      </c>
      <c r="E18" s="5">
        <f t="shared" si="0"/>
        <v>100</v>
      </c>
      <c r="F18" s="119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 t="str">
        <f>СВОД!E18</f>
        <v>Неуймина</v>
      </c>
    </row>
    <row r="19" spans="1:18">
      <c r="A19" s="1">
        <v>18</v>
      </c>
      <c r="B19" s="1" t="s">
        <v>19</v>
      </c>
      <c r="C19" s="1">
        <f>'время открытия'!C19</f>
        <v>31</v>
      </c>
      <c r="D19" s="1">
        <v>0</v>
      </c>
      <c r="E19" s="5">
        <f t="shared" si="0"/>
        <v>100</v>
      </c>
      <c r="F19" s="120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 t="str">
        <f>СВОД!E19</f>
        <v>Клементьева</v>
      </c>
    </row>
    <row r="20" spans="1:18">
      <c r="A20" s="1">
        <v>19</v>
      </c>
      <c r="B20" s="1" t="s">
        <v>20</v>
      </c>
      <c r="C20" s="1">
        <f>'время открытия'!C20</f>
        <v>31</v>
      </c>
      <c r="D20" s="1">
        <v>0</v>
      </c>
      <c r="E20" s="5">
        <f t="shared" si="0"/>
        <v>100</v>
      </c>
      <c r="F20" s="119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 t="str">
        <f>СВОД!E20</f>
        <v>Дарьин</v>
      </c>
    </row>
    <row r="21" spans="1:18">
      <c r="A21" s="1">
        <v>20</v>
      </c>
      <c r="B21" s="1" t="s">
        <v>21</v>
      </c>
      <c r="C21" s="1">
        <f>'время открытия'!C21</f>
        <v>29</v>
      </c>
      <c r="D21" s="1">
        <v>0</v>
      </c>
      <c r="E21" s="5">
        <f t="shared" si="0"/>
        <v>100</v>
      </c>
      <c r="F21" s="119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 t="str">
        <f>СВОД!E21</f>
        <v>Калинина</v>
      </c>
    </row>
    <row r="22" spans="1:18">
      <c r="A22" s="1">
        <v>21</v>
      </c>
      <c r="B22" s="1" t="s">
        <v>22</v>
      </c>
      <c r="C22" s="1">
        <f>'время открытия'!C22</f>
        <v>31</v>
      </c>
      <c r="D22" s="1">
        <v>0</v>
      </c>
      <c r="E22" s="5">
        <f t="shared" si="0"/>
        <v>100</v>
      </c>
      <c r="F22" s="119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 t="str">
        <f>СВОД!E22</f>
        <v>Жарникова</v>
      </c>
    </row>
    <row r="23" spans="1:18">
      <c r="A23" s="1">
        <v>22</v>
      </c>
      <c r="B23" s="1" t="s">
        <v>23</v>
      </c>
      <c r="C23" s="1">
        <f>'время открытия'!C23</f>
        <v>31</v>
      </c>
      <c r="D23" s="1">
        <v>0</v>
      </c>
      <c r="E23" s="5">
        <f t="shared" si="0"/>
        <v>100</v>
      </c>
      <c r="F23" s="119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 t="str">
        <f>СВОД!E23</f>
        <v>Мазырин</v>
      </c>
    </row>
    <row r="24" spans="1:18">
      <c r="A24" s="1">
        <v>23</v>
      </c>
      <c r="B24" s="1" t="s">
        <v>24</v>
      </c>
      <c r="C24" s="1">
        <f>'время открытия'!C24</f>
        <v>19</v>
      </c>
      <c r="D24" s="1">
        <v>0</v>
      </c>
      <c r="E24" s="5">
        <f t="shared" si="0"/>
        <v>100</v>
      </c>
      <c r="F24" s="119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 t="str">
        <f>СВОД!E24</f>
        <v>Мансурова</v>
      </c>
    </row>
    <row r="25" spans="1:18">
      <c r="A25" s="1">
        <v>24</v>
      </c>
      <c r="B25" s="1" t="s">
        <v>25</v>
      </c>
      <c r="C25" s="1">
        <f>'время открытия'!C25</f>
        <v>31</v>
      </c>
      <c r="D25" s="1">
        <v>1</v>
      </c>
      <c r="E25" s="5">
        <f t="shared" si="0"/>
        <v>96.774193548387103</v>
      </c>
      <c r="F25" s="119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 t="str">
        <f>СВОД!E25</f>
        <v>Ахрамеева</v>
      </c>
    </row>
    <row r="26" spans="1:18">
      <c r="A26" s="1">
        <v>25</v>
      </c>
      <c r="B26" s="1" t="s">
        <v>26</v>
      </c>
      <c r="C26" s="1">
        <f>'время открытия'!C26</f>
        <v>31</v>
      </c>
      <c r="D26" s="1">
        <v>0</v>
      </c>
      <c r="E26" s="5">
        <f t="shared" si="0"/>
        <v>100</v>
      </c>
      <c r="F26" s="119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 t="str">
        <f>СВОД!E26</f>
        <v>Мансурова</v>
      </c>
    </row>
    <row r="27" spans="1:18">
      <c r="A27" s="1">
        <v>26</v>
      </c>
      <c r="B27" s="1" t="s">
        <v>27</v>
      </c>
      <c r="C27" s="1">
        <f>'время открытия'!C27</f>
        <v>29</v>
      </c>
      <c r="D27" s="1">
        <v>0</v>
      </c>
      <c r="E27" s="5">
        <f t="shared" si="0"/>
        <v>100</v>
      </c>
      <c r="F27" s="119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 t="str">
        <f>СВОД!E27</f>
        <v>Жарникова</v>
      </c>
    </row>
    <row r="28" spans="1:18">
      <c r="A28" s="1">
        <v>27</v>
      </c>
      <c r="B28" s="1" t="s">
        <v>28</v>
      </c>
      <c r="C28" s="1">
        <f>'время открытия'!C28</f>
        <v>31</v>
      </c>
      <c r="D28" s="1">
        <v>1</v>
      </c>
      <c r="E28" s="5">
        <f t="shared" si="0"/>
        <v>96.774193548387103</v>
      </c>
      <c r="F28" s="119"/>
      <c r="G28" s="76">
        <v>1</v>
      </c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 t="str">
        <f>СВОД!E28</f>
        <v>Клементьева</v>
      </c>
    </row>
    <row r="29" spans="1:18">
      <c r="A29" s="1">
        <v>28</v>
      </c>
      <c r="B29" s="1" t="s">
        <v>29</v>
      </c>
      <c r="C29" s="1">
        <f>'время открытия'!C29</f>
        <v>31</v>
      </c>
      <c r="D29" s="1">
        <v>1</v>
      </c>
      <c r="E29" s="5">
        <f t="shared" si="0"/>
        <v>96.774193548387103</v>
      </c>
      <c r="F29" s="119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 t="str">
        <f>СВОД!E29</f>
        <v>Калинина</v>
      </c>
    </row>
    <row r="30" spans="1:18">
      <c r="A30" s="1">
        <v>29</v>
      </c>
      <c r="B30" s="1" t="s">
        <v>30</v>
      </c>
      <c r="C30" s="1">
        <f>'время открытия'!C30</f>
        <v>31</v>
      </c>
      <c r="D30" s="1">
        <v>0</v>
      </c>
      <c r="E30" s="5">
        <f t="shared" si="0"/>
        <v>100</v>
      </c>
      <c r="F30" s="119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 t="str">
        <f>СВОД!E30</f>
        <v>Неуймина</v>
      </c>
    </row>
    <row r="31" spans="1:18">
      <c r="A31" s="1">
        <v>30</v>
      </c>
      <c r="B31" s="2" t="s">
        <v>31</v>
      </c>
      <c r="C31" s="1">
        <f>'время открытия'!C31</f>
        <v>29</v>
      </c>
      <c r="D31" s="1">
        <v>1</v>
      </c>
      <c r="E31" s="5">
        <f t="shared" si="0"/>
        <v>96.551724137931032</v>
      </c>
      <c r="F31" s="119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 t="str">
        <f>СВОД!E31</f>
        <v>Калинина</v>
      </c>
    </row>
    <row r="32" spans="1:18">
      <c r="A32" s="1">
        <v>31</v>
      </c>
      <c r="B32" s="2" t="s">
        <v>32</v>
      </c>
      <c r="C32" s="1">
        <f>'время открытия'!C32</f>
        <v>31</v>
      </c>
      <c r="D32" s="1">
        <v>0</v>
      </c>
      <c r="E32" s="5">
        <f t="shared" si="0"/>
        <v>100</v>
      </c>
      <c r="F32" s="119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 t="str">
        <f>СВОД!E32</f>
        <v>Мазырин</v>
      </c>
    </row>
    <row r="33" spans="1:18">
      <c r="A33" s="1">
        <v>32</v>
      </c>
      <c r="B33" s="2" t="s">
        <v>33</v>
      </c>
      <c r="C33" s="1">
        <f>'время открытия'!C33</f>
        <v>31</v>
      </c>
      <c r="D33" s="1">
        <v>0</v>
      </c>
      <c r="E33" s="5">
        <f t="shared" si="0"/>
        <v>100</v>
      </c>
      <c r="F33" s="119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 t="str">
        <f>СВОД!E33</f>
        <v>Ахрамеева</v>
      </c>
    </row>
    <row r="34" spans="1:18">
      <c r="A34" s="1">
        <v>33</v>
      </c>
      <c r="B34" s="2" t="s">
        <v>34</v>
      </c>
      <c r="C34" s="1">
        <f>'время открытия'!C34</f>
        <v>31</v>
      </c>
      <c r="D34" s="1">
        <v>0</v>
      </c>
      <c r="E34" s="5">
        <f t="shared" si="0"/>
        <v>100</v>
      </c>
      <c r="F34" s="119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 t="str">
        <f>СВОД!E34</f>
        <v>Ахрамеева</v>
      </c>
    </row>
    <row r="35" spans="1:18">
      <c r="A35" s="1">
        <v>34</v>
      </c>
      <c r="B35" s="2" t="s">
        <v>35</v>
      </c>
      <c r="C35" s="1">
        <f>'время открытия'!C35</f>
        <v>31</v>
      </c>
      <c r="D35" s="1">
        <v>1</v>
      </c>
      <c r="E35" s="5">
        <f t="shared" si="0"/>
        <v>96.774193548387103</v>
      </c>
      <c r="F35" s="119"/>
      <c r="G35" s="76">
        <v>1</v>
      </c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 t="str">
        <f>СВОД!E35</f>
        <v>Мансурова</v>
      </c>
    </row>
    <row r="36" spans="1:18">
      <c r="A36" s="1">
        <v>35</v>
      </c>
      <c r="B36" s="2" t="s">
        <v>36</v>
      </c>
      <c r="C36" s="1">
        <f>'время открытия'!C36</f>
        <v>31</v>
      </c>
      <c r="D36" s="1">
        <v>1</v>
      </c>
      <c r="E36" s="5">
        <f t="shared" si="0"/>
        <v>96.774193548387103</v>
      </c>
      <c r="F36" s="119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 t="str">
        <f>СВОД!E36</f>
        <v>Ахрамеева</v>
      </c>
    </row>
    <row r="37" spans="1:18">
      <c r="A37" s="1">
        <v>36</v>
      </c>
      <c r="B37" s="2" t="s">
        <v>37</v>
      </c>
      <c r="C37" s="1">
        <f>'время открытия'!C37</f>
        <v>31</v>
      </c>
      <c r="D37" s="1">
        <v>0</v>
      </c>
      <c r="E37" s="5">
        <f t="shared" si="0"/>
        <v>100</v>
      </c>
      <c r="F37" s="119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 t="str">
        <f>СВОД!E37</f>
        <v>Мазырин</v>
      </c>
    </row>
    <row r="38" spans="1:18">
      <c r="A38" s="1">
        <v>37</v>
      </c>
      <c r="B38" s="2" t="s">
        <v>38</v>
      </c>
      <c r="C38" s="1">
        <f>'время открытия'!C38</f>
        <v>29</v>
      </c>
      <c r="D38" s="1">
        <v>8</v>
      </c>
      <c r="E38" s="5">
        <f t="shared" si="0"/>
        <v>72.413793103448285</v>
      </c>
      <c r="F38" s="119"/>
      <c r="G38" s="76">
        <v>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 t="str">
        <f>СВОД!E38</f>
        <v>Жарникова</v>
      </c>
    </row>
    <row r="39" spans="1:18">
      <c r="A39" s="1">
        <v>38</v>
      </c>
      <c r="B39" s="2" t="s">
        <v>39</v>
      </c>
      <c r="C39" s="1">
        <f>'время открытия'!C39</f>
        <v>31</v>
      </c>
      <c r="D39" s="1">
        <v>0</v>
      </c>
      <c r="E39" s="5">
        <f t="shared" si="0"/>
        <v>100</v>
      </c>
      <c r="F39" s="119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 t="str">
        <f>СВОД!E39</f>
        <v>Хасанов</v>
      </c>
    </row>
    <row r="40" spans="1:18">
      <c r="A40" s="1">
        <v>39</v>
      </c>
      <c r="B40" s="2" t="s">
        <v>40</v>
      </c>
      <c r="C40" s="1">
        <f>'время открытия'!C40</f>
        <v>31</v>
      </c>
      <c r="D40" s="1">
        <v>0</v>
      </c>
      <c r="E40" s="5">
        <f t="shared" si="0"/>
        <v>100</v>
      </c>
      <c r="F40" s="119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 t="str">
        <f>СВОД!E40</f>
        <v>Ахрамеева</v>
      </c>
    </row>
    <row r="41" spans="1:18">
      <c r="A41" s="1">
        <v>40</v>
      </c>
      <c r="B41" s="2" t="s">
        <v>41</v>
      </c>
      <c r="C41" s="1">
        <f>'время открытия'!C41</f>
        <v>31</v>
      </c>
      <c r="D41" s="1">
        <v>6</v>
      </c>
      <c r="E41" s="5">
        <f t="shared" si="0"/>
        <v>80.645161290322577</v>
      </c>
      <c r="F41" s="119"/>
      <c r="G41" s="76"/>
      <c r="H41" s="76"/>
      <c r="I41" s="76"/>
      <c r="J41" s="76">
        <v>3</v>
      </c>
      <c r="K41" s="76"/>
      <c r="L41" s="76"/>
      <c r="M41" s="76"/>
      <c r="N41" s="76"/>
      <c r="O41" s="76"/>
      <c r="P41" s="76"/>
      <c r="Q41" s="76"/>
      <c r="R41" s="76" t="str">
        <f>СВОД!E41</f>
        <v>Ахрамеева</v>
      </c>
    </row>
    <row r="42" spans="1:18">
      <c r="A42" s="1">
        <v>41</v>
      </c>
      <c r="B42" s="2" t="s">
        <v>42</v>
      </c>
      <c r="C42" s="1">
        <f>'время открытия'!C42</f>
        <v>29</v>
      </c>
      <c r="D42" s="1">
        <v>0</v>
      </c>
      <c r="E42" s="5">
        <f t="shared" si="0"/>
        <v>100</v>
      </c>
      <c r="F42" s="119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 t="str">
        <f>СВОД!E42</f>
        <v>Неуймина</v>
      </c>
    </row>
    <row r="43" spans="1:18">
      <c r="A43" s="1">
        <v>42</v>
      </c>
      <c r="B43" s="2" t="s">
        <v>43</v>
      </c>
      <c r="C43" s="1">
        <f>'время открытия'!C43</f>
        <v>31</v>
      </c>
      <c r="D43" s="1">
        <v>2</v>
      </c>
      <c r="E43" s="5">
        <f t="shared" si="0"/>
        <v>93.548387096774192</v>
      </c>
      <c r="F43" s="119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 t="str">
        <f>СВОД!E43</f>
        <v>Клементьева</v>
      </c>
    </row>
    <row r="44" spans="1:18">
      <c r="A44" s="1">
        <v>43</v>
      </c>
      <c r="B44" s="2" t="s">
        <v>44</v>
      </c>
      <c r="C44" s="1">
        <f>'время открытия'!C44</f>
        <v>31</v>
      </c>
      <c r="D44" s="1">
        <v>1</v>
      </c>
      <c r="E44" s="5">
        <f t="shared" si="0"/>
        <v>96.774193548387103</v>
      </c>
      <c r="F44" s="119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 t="str">
        <f>СВОД!E44</f>
        <v>Неуймина</v>
      </c>
    </row>
    <row r="45" spans="1:18">
      <c r="A45" s="1">
        <v>44</v>
      </c>
      <c r="B45" s="2" t="s">
        <v>45</v>
      </c>
      <c r="C45" s="1">
        <f>'время открытия'!C45</f>
        <v>31</v>
      </c>
      <c r="D45" s="1">
        <v>1</v>
      </c>
      <c r="E45" s="5">
        <f t="shared" si="0"/>
        <v>96.774193548387103</v>
      </c>
      <c r="F45" s="119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 t="str">
        <f>СВОД!E45</f>
        <v>Клементьева</v>
      </c>
    </row>
    <row r="46" spans="1:18">
      <c r="A46" s="1">
        <v>45</v>
      </c>
      <c r="B46" s="2" t="s">
        <v>46</v>
      </c>
      <c r="C46" s="1">
        <f>'время открытия'!C46</f>
        <v>30</v>
      </c>
      <c r="D46" s="1">
        <v>2</v>
      </c>
      <c r="E46" s="5">
        <f t="shared" si="0"/>
        <v>93.333333333333329</v>
      </c>
      <c r="F46" s="119"/>
      <c r="G46" s="76"/>
      <c r="H46" s="76"/>
      <c r="I46" s="76"/>
      <c r="J46" s="76">
        <v>2</v>
      </c>
      <c r="K46" s="76"/>
      <c r="L46" s="76"/>
      <c r="M46" s="76"/>
      <c r="N46" s="76"/>
      <c r="O46" s="76"/>
      <c r="P46" s="76"/>
      <c r="Q46" s="76"/>
      <c r="R46" s="76" t="str">
        <f>СВОД!E46</f>
        <v>Мансурова</v>
      </c>
    </row>
    <row r="47" spans="1:18">
      <c r="A47" s="1">
        <v>46</v>
      </c>
      <c r="B47" s="2" t="s">
        <v>47</v>
      </c>
      <c r="C47" s="1">
        <f>'время открытия'!C47</f>
        <v>31</v>
      </c>
      <c r="D47" s="1">
        <v>1</v>
      </c>
      <c r="E47" s="5">
        <f t="shared" si="0"/>
        <v>96.774193548387103</v>
      </c>
      <c r="F47" s="119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 t="str">
        <f>СВОД!E47</f>
        <v>Хасанов</v>
      </c>
    </row>
    <row r="48" spans="1:18">
      <c r="A48" s="1">
        <v>47</v>
      </c>
      <c r="B48" s="2" t="s">
        <v>48</v>
      </c>
      <c r="C48" s="1">
        <f>'время открытия'!C48</f>
        <v>31</v>
      </c>
      <c r="D48" s="1">
        <v>1</v>
      </c>
      <c r="E48" s="5">
        <f t="shared" si="0"/>
        <v>96.774193548387103</v>
      </c>
      <c r="F48" s="119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 t="str">
        <f>СВОД!E48</f>
        <v>Неуймина</v>
      </c>
    </row>
    <row r="49" spans="1:18">
      <c r="A49" s="1">
        <v>48</v>
      </c>
      <c r="B49" s="2" t="s">
        <v>49</v>
      </c>
      <c r="C49" s="1">
        <f>'время открытия'!C49</f>
        <v>31</v>
      </c>
      <c r="D49" s="1">
        <v>0</v>
      </c>
      <c r="E49" s="5">
        <f t="shared" si="0"/>
        <v>100</v>
      </c>
      <c r="F49" s="119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 t="str">
        <f>СВОД!E49</f>
        <v>Мазырин</v>
      </c>
    </row>
    <row r="50" spans="1:18">
      <c r="A50" s="1">
        <v>49</v>
      </c>
      <c r="B50" s="2" t="s">
        <v>50</v>
      </c>
      <c r="C50" s="1">
        <f>'время открытия'!C50</f>
        <v>31</v>
      </c>
      <c r="D50" s="1">
        <v>1</v>
      </c>
      <c r="E50" s="5">
        <f t="shared" si="0"/>
        <v>96.774193548387103</v>
      </c>
      <c r="F50" s="119"/>
      <c r="G50" s="76"/>
      <c r="H50" s="76"/>
      <c r="I50" s="76"/>
      <c r="J50" s="76">
        <v>1</v>
      </c>
      <c r="K50" s="76"/>
      <c r="L50" s="76"/>
      <c r="M50" s="76"/>
      <c r="N50" s="76"/>
      <c r="O50" s="76"/>
      <c r="P50" s="76"/>
      <c r="Q50" s="76"/>
      <c r="R50" s="76" t="str">
        <f>СВОД!E50</f>
        <v>Жарникова</v>
      </c>
    </row>
    <row r="51" spans="1:18">
      <c r="A51" s="1">
        <v>50</v>
      </c>
      <c r="B51" s="2" t="s">
        <v>51</v>
      </c>
      <c r="C51" s="1">
        <f>'время открытия'!C51</f>
        <v>31</v>
      </c>
      <c r="D51" s="1">
        <v>0</v>
      </c>
      <c r="E51" s="5">
        <f t="shared" si="0"/>
        <v>100</v>
      </c>
      <c r="F51" s="119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 t="str">
        <f>СВОД!E51</f>
        <v>Ахрамеева</v>
      </c>
    </row>
    <row r="52" spans="1:18">
      <c r="A52" s="1">
        <v>51</v>
      </c>
      <c r="B52" s="2" t="s">
        <v>52</v>
      </c>
      <c r="C52" s="1">
        <f>'время открытия'!C52</f>
        <v>31</v>
      </c>
      <c r="D52" s="1">
        <v>0</v>
      </c>
      <c r="E52" s="5">
        <f t="shared" si="0"/>
        <v>100</v>
      </c>
      <c r="F52" s="119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 t="str">
        <f>СВОД!E52</f>
        <v>Мансурова</v>
      </c>
    </row>
    <row r="53" spans="1:18">
      <c r="A53" s="1">
        <v>52</v>
      </c>
      <c r="B53" s="2" t="s">
        <v>53</v>
      </c>
      <c r="C53" s="1">
        <f>'время открытия'!C53</f>
        <v>31</v>
      </c>
      <c r="D53" s="1">
        <v>0</v>
      </c>
      <c r="E53" s="5">
        <f t="shared" si="0"/>
        <v>100</v>
      </c>
      <c r="F53" s="119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 t="str">
        <f>СВОД!E53</f>
        <v>Петухов</v>
      </c>
    </row>
    <row r="54" spans="1:18">
      <c r="A54" s="1">
        <v>53</v>
      </c>
      <c r="B54" s="2" t="s">
        <v>54</v>
      </c>
      <c r="C54" s="1">
        <f>'время открытия'!C54</f>
        <v>29</v>
      </c>
      <c r="D54" s="1">
        <v>0</v>
      </c>
      <c r="E54" s="5">
        <f t="shared" si="0"/>
        <v>100</v>
      </c>
      <c r="F54" s="119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 t="str">
        <f>СВОД!E54</f>
        <v>Петухов</v>
      </c>
    </row>
    <row r="55" spans="1:18">
      <c r="A55" s="1">
        <v>54</v>
      </c>
      <c r="B55" s="2" t="s">
        <v>55</v>
      </c>
      <c r="C55" s="1">
        <f>'время открытия'!C55</f>
        <v>31</v>
      </c>
      <c r="D55" s="1">
        <v>0</v>
      </c>
      <c r="E55" s="5">
        <f t="shared" si="0"/>
        <v>100</v>
      </c>
      <c r="F55" s="119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 t="str">
        <f>СВОД!E55</f>
        <v>Жарникова</v>
      </c>
    </row>
    <row r="56" spans="1:18">
      <c r="A56" s="1">
        <v>55</v>
      </c>
      <c r="B56" s="2" t="s">
        <v>56</v>
      </c>
      <c r="C56" s="1">
        <f>'время открытия'!C56</f>
        <v>31</v>
      </c>
      <c r="D56" s="1">
        <v>0</v>
      </c>
      <c r="E56" s="5">
        <f t="shared" si="0"/>
        <v>100</v>
      </c>
      <c r="F56" s="119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 t="str">
        <f>СВОД!E56</f>
        <v>Жарникова</v>
      </c>
    </row>
    <row r="57" spans="1:18">
      <c r="A57" s="1">
        <v>56</v>
      </c>
      <c r="B57" s="2" t="s">
        <v>57</v>
      </c>
      <c r="C57" s="1">
        <f>'время открытия'!C57</f>
        <v>31</v>
      </c>
      <c r="D57" s="1">
        <v>0</v>
      </c>
      <c r="E57" s="5">
        <f t="shared" si="0"/>
        <v>100</v>
      </c>
      <c r="F57" s="119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 t="str">
        <f>СВОД!E57</f>
        <v>Жарникова</v>
      </c>
    </row>
    <row r="58" spans="1:18">
      <c r="A58" s="1">
        <v>58</v>
      </c>
      <c r="B58" s="136" t="s">
        <v>59</v>
      </c>
      <c r="C58" s="1">
        <f>'время открытия'!C58</f>
        <v>31</v>
      </c>
      <c r="D58" s="1">
        <v>1</v>
      </c>
      <c r="E58" s="5">
        <f t="shared" si="0"/>
        <v>96.774193548387103</v>
      </c>
      <c r="F58" s="119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 t="str">
        <f>СВОД!E58</f>
        <v>Ахрамеева</v>
      </c>
    </row>
    <row r="59" spans="1:18">
      <c r="A59" s="1">
        <v>59</v>
      </c>
      <c r="B59" s="2" t="s">
        <v>60</v>
      </c>
      <c r="C59" s="1">
        <f>'время открытия'!C59</f>
        <v>31</v>
      </c>
      <c r="D59" s="1">
        <v>3</v>
      </c>
      <c r="E59" s="5">
        <f t="shared" si="0"/>
        <v>90.322580645161295</v>
      </c>
      <c r="F59" s="119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 t="str">
        <f>СВОД!E59</f>
        <v>Ахрамеева</v>
      </c>
    </row>
    <row r="60" spans="1:18">
      <c r="A60" s="1">
        <v>60</v>
      </c>
      <c r="B60" s="2" t="s">
        <v>61</v>
      </c>
      <c r="C60" s="1">
        <f>'время открытия'!C60</f>
        <v>31</v>
      </c>
      <c r="D60" s="1">
        <v>12</v>
      </c>
      <c r="E60" s="5">
        <f t="shared" si="0"/>
        <v>61.29032258064516</v>
      </c>
      <c r="F60" s="119"/>
      <c r="G60" s="76">
        <v>10</v>
      </c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 t="str">
        <f>СВОД!E60</f>
        <v>Ахрамеева</v>
      </c>
    </row>
    <row r="61" spans="1:18">
      <c r="A61" s="1">
        <v>61</v>
      </c>
      <c r="B61" s="2" t="s">
        <v>62</v>
      </c>
      <c r="C61" s="1">
        <f>'время открытия'!C61</f>
        <v>28</v>
      </c>
      <c r="D61" s="1">
        <v>0</v>
      </c>
      <c r="E61" s="5">
        <f t="shared" si="0"/>
        <v>100</v>
      </c>
      <c r="F61" s="119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 t="str">
        <f>СВОД!E61</f>
        <v>Трусов</v>
      </c>
    </row>
    <row r="62" spans="1:18">
      <c r="A62" s="1">
        <v>62</v>
      </c>
      <c r="B62" s="2" t="s">
        <v>63</v>
      </c>
      <c r="C62" s="1">
        <f>'время открытия'!C62</f>
        <v>31</v>
      </c>
      <c r="D62" s="1">
        <v>1</v>
      </c>
      <c r="E62" s="5">
        <f t="shared" si="0"/>
        <v>96.774193548387103</v>
      </c>
      <c r="F62" s="119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 t="str">
        <f>СВОД!E62</f>
        <v>Неуймина</v>
      </c>
    </row>
    <row r="63" spans="1:18">
      <c r="A63" s="1">
        <v>63</v>
      </c>
      <c r="B63" s="2" t="s">
        <v>64</v>
      </c>
      <c r="C63" s="1">
        <f>'время открытия'!C63</f>
        <v>31</v>
      </c>
      <c r="D63" s="1">
        <v>0</v>
      </c>
      <c r="E63" s="5">
        <f t="shared" si="0"/>
        <v>100</v>
      </c>
      <c r="F63" s="119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 t="str">
        <f>СВОД!E63</f>
        <v>Ахрамеева</v>
      </c>
    </row>
    <row r="64" spans="1:18">
      <c r="A64" s="1">
        <v>64</v>
      </c>
      <c r="B64" s="2" t="s">
        <v>65</v>
      </c>
      <c r="C64" s="1">
        <f>'время открытия'!C64</f>
        <v>31</v>
      </c>
      <c r="D64" s="1">
        <v>0</v>
      </c>
      <c r="E64" s="5">
        <f t="shared" si="0"/>
        <v>100</v>
      </c>
      <c r="F64" s="119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 t="str">
        <f>СВОД!E64</f>
        <v>Мазырин</v>
      </c>
    </row>
    <row r="65" spans="1:18">
      <c r="A65" s="1">
        <v>65</v>
      </c>
      <c r="B65" s="2" t="s">
        <v>66</v>
      </c>
      <c r="C65" s="1">
        <f>'время открытия'!C65</f>
        <v>31</v>
      </c>
      <c r="D65" s="1">
        <v>1</v>
      </c>
      <c r="E65" s="5">
        <f t="shared" si="0"/>
        <v>96.774193548387103</v>
      </c>
      <c r="F65" s="119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 t="str">
        <f>СВОД!E65</f>
        <v>Калинина</v>
      </c>
    </row>
    <row r="66" spans="1:18">
      <c r="A66" s="1">
        <v>66</v>
      </c>
      <c r="B66" s="2" t="s">
        <v>67</v>
      </c>
      <c r="C66" s="1">
        <f>'время открытия'!C66</f>
        <v>31</v>
      </c>
      <c r="D66" s="1">
        <v>0</v>
      </c>
      <c r="E66" s="5">
        <f t="shared" ref="E66:E72" si="1">100-D66*100/C66</f>
        <v>100</v>
      </c>
      <c r="F66" s="119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 t="str">
        <f>СВОД!E66</f>
        <v>Клементьева</v>
      </c>
    </row>
    <row r="67" spans="1:18">
      <c r="A67" s="1">
        <v>67</v>
      </c>
      <c r="B67" s="2" t="s">
        <v>68</v>
      </c>
      <c r="C67" s="1">
        <f>'время открытия'!C67</f>
        <v>31</v>
      </c>
      <c r="D67" s="1">
        <v>0</v>
      </c>
      <c r="E67" s="5">
        <f t="shared" si="1"/>
        <v>100</v>
      </c>
      <c r="F67" s="119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 t="str">
        <f>СВОД!E67</f>
        <v>Мансурова</v>
      </c>
    </row>
    <row r="68" spans="1:18">
      <c r="A68" s="1">
        <v>68</v>
      </c>
      <c r="B68" s="2" t="s">
        <v>69</v>
      </c>
      <c r="C68" s="1">
        <f>'время открытия'!C68</f>
        <v>31</v>
      </c>
      <c r="D68" s="1">
        <v>0</v>
      </c>
      <c r="E68" s="5">
        <f t="shared" si="1"/>
        <v>100</v>
      </c>
      <c r="F68" s="119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 t="str">
        <f>СВОД!E68</f>
        <v>Ахтямова</v>
      </c>
    </row>
    <row r="69" spans="1:18">
      <c r="A69" s="1">
        <v>69</v>
      </c>
      <c r="B69" s="2" t="s">
        <v>70</v>
      </c>
      <c r="C69" s="1">
        <f>'время открытия'!C69</f>
        <v>31</v>
      </c>
      <c r="D69" s="1">
        <v>2</v>
      </c>
      <c r="E69" s="5">
        <f t="shared" si="1"/>
        <v>93.548387096774192</v>
      </c>
      <c r="F69" s="119"/>
      <c r="G69" s="76">
        <v>1</v>
      </c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 t="str">
        <f>СВОД!E69</f>
        <v>Петухов</v>
      </c>
    </row>
    <row r="70" spans="1:18">
      <c r="A70" s="1">
        <v>70</v>
      </c>
      <c r="B70" s="2" t="s">
        <v>71</v>
      </c>
      <c r="C70" s="1">
        <f>'время открытия'!C70</f>
        <v>31</v>
      </c>
      <c r="D70" s="1">
        <v>0</v>
      </c>
      <c r="E70" s="5">
        <f t="shared" si="1"/>
        <v>100</v>
      </c>
      <c r="F70" s="119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 t="str">
        <f>СВОД!E70</f>
        <v>Мансурова</v>
      </c>
    </row>
    <row r="71" spans="1:18">
      <c r="A71" s="1">
        <v>71</v>
      </c>
      <c r="B71" s="2" t="s">
        <v>72</v>
      </c>
      <c r="C71" s="1">
        <f>'время открытия'!C71</f>
        <v>31</v>
      </c>
      <c r="D71" s="1">
        <v>0</v>
      </c>
      <c r="E71" s="5">
        <f t="shared" si="1"/>
        <v>100</v>
      </c>
      <c r="F71" s="119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 t="str">
        <f>СВОД!E71</f>
        <v>Хасанов</v>
      </c>
    </row>
    <row r="72" spans="1:18">
      <c r="A72" s="1">
        <v>72</v>
      </c>
      <c r="B72" s="2" t="s">
        <v>73</v>
      </c>
      <c r="C72" s="1">
        <f>'время открытия'!C72</f>
        <v>31</v>
      </c>
      <c r="D72" s="1">
        <v>0</v>
      </c>
      <c r="E72" s="5">
        <f t="shared" si="1"/>
        <v>100</v>
      </c>
      <c r="F72" s="119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 t="str">
        <f>СВОД!E72</f>
        <v>Савченко</v>
      </c>
    </row>
    <row r="73" spans="1:18">
      <c r="A73" s="1">
        <v>73</v>
      </c>
      <c r="B73" s="2" t="s">
        <v>165</v>
      </c>
      <c r="C73" s="1">
        <f>'время открытия'!C73</f>
        <v>31</v>
      </c>
      <c r="D73" s="1">
        <v>0</v>
      </c>
      <c r="E73" s="5">
        <f t="shared" ref="E73:E139" si="2">100-D73*100/C73</f>
        <v>100</v>
      </c>
      <c r="F73" s="119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 t="str">
        <f>СВОД!E73</f>
        <v>Савченко</v>
      </c>
    </row>
    <row r="74" spans="1:18">
      <c r="A74" s="1">
        <v>74</v>
      </c>
      <c r="B74" s="2" t="s">
        <v>166</v>
      </c>
      <c r="C74" s="1">
        <f>'время открытия'!C74</f>
        <v>31</v>
      </c>
      <c r="D74" s="1">
        <v>0</v>
      </c>
      <c r="E74" s="5">
        <f t="shared" si="2"/>
        <v>100</v>
      </c>
      <c r="F74" s="119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 t="str">
        <f>СВОД!E74</f>
        <v>Жарникова</v>
      </c>
    </row>
    <row r="75" spans="1:18">
      <c r="A75" s="132">
        <v>75</v>
      </c>
      <c r="B75" s="133" t="s">
        <v>568</v>
      </c>
      <c r="C75" s="1">
        <f>'время открытия'!C75</f>
        <v>31</v>
      </c>
      <c r="D75" s="1">
        <v>1</v>
      </c>
      <c r="E75" s="5">
        <f t="shared" si="2"/>
        <v>96.774193548387103</v>
      </c>
      <c r="F75" s="119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 t="str">
        <f>СВОД!E75</f>
        <v>Хасанов</v>
      </c>
    </row>
    <row r="76" spans="1:18">
      <c r="A76" s="132">
        <v>76</v>
      </c>
      <c r="B76" s="133" t="s">
        <v>478</v>
      </c>
      <c r="C76" s="1">
        <f>'время открытия'!C76</f>
        <v>28</v>
      </c>
      <c r="D76" s="1">
        <v>1</v>
      </c>
      <c r="E76" s="5">
        <f t="shared" si="2"/>
        <v>96.428571428571431</v>
      </c>
      <c r="F76" s="119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 t="str">
        <f>СВОД!E76</f>
        <v>Трусов</v>
      </c>
    </row>
    <row r="77" spans="1:18">
      <c r="A77" s="1">
        <v>77</v>
      </c>
      <c r="B77" s="2" t="s">
        <v>445</v>
      </c>
      <c r="C77" s="1">
        <f>'время открытия'!C77</f>
        <v>30</v>
      </c>
      <c r="D77" s="1">
        <v>1</v>
      </c>
      <c r="E77" s="5">
        <f t="shared" si="2"/>
        <v>96.666666666666671</v>
      </c>
      <c r="F77" s="119"/>
      <c r="G77" s="76">
        <v>1</v>
      </c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 t="str">
        <f>СВОД!E77</f>
        <v>Хасанов</v>
      </c>
    </row>
    <row r="78" spans="1:18">
      <c r="A78" s="132">
        <v>78</v>
      </c>
      <c r="B78" s="133" t="s">
        <v>444</v>
      </c>
      <c r="C78" s="1">
        <f>'время открытия'!C78</f>
        <v>31</v>
      </c>
      <c r="D78" s="1">
        <v>1</v>
      </c>
      <c r="E78" s="5">
        <f t="shared" si="2"/>
        <v>96.774193548387103</v>
      </c>
      <c r="F78" s="119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 t="str">
        <f>СВОД!E78</f>
        <v>Ахрамеева</v>
      </c>
    </row>
    <row r="79" spans="1:18">
      <c r="A79" s="132">
        <v>79</v>
      </c>
      <c r="B79" s="133" t="s">
        <v>482</v>
      </c>
      <c r="C79" s="1">
        <f>'время открытия'!C79</f>
        <v>31</v>
      </c>
      <c r="D79" s="1">
        <v>1</v>
      </c>
      <c r="E79" s="5">
        <f t="shared" si="2"/>
        <v>96.774193548387103</v>
      </c>
      <c r="F79" s="119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 t="str">
        <f>СВОД!E79</f>
        <v>Клементьева</v>
      </c>
    </row>
    <row r="80" spans="1:18">
      <c r="A80" s="1">
        <v>80</v>
      </c>
      <c r="B80" s="2" t="s">
        <v>475</v>
      </c>
      <c r="C80" s="1">
        <f>'время открытия'!C80</f>
        <v>31</v>
      </c>
      <c r="D80" s="1">
        <v>0</v>
      </c>
      <c r="E80" s="5">
        <f t="shared" si="2"/>
        <v>100</v>
      </c>
      <c r="F80" s="119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 t="str">
        <f>СВОД!E80</f>
        <v>Емельянова</v>
      </c>
    </row>
    <row r="81" spans="1:18">
      <c r="A81" s="132">
        <v>81</v>
      </c>
      <c r="B81" s="151" t="s">
        <v>514</v>
      </c>
      <c r="C81" s="1">
        <f>'время открытия'!C81</f>
        <v>31</v>
      </c>
      <c r="D81" s="1">
        <v>4</v>
      </c>
      <c r="E81" s="5">
        <f t="shared" si="2"/>
        <v>87.096774193548384</v>
      </c>
      <c r="F81" s="119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 t="str">
        <f>СВОД!E81</f>
        <v>Дарьин</v>
      </c>
    </row>
    <row r="82" spans="1:18">
      <c r="A82" s="132">
        <v>82</v>
      </c>
      <c r="B82" s="133" t="s">
        <v>473</v>
      </c>
      <c r="C82" s="1">
        <f>'время открытия'!C82</f>
        <v>31</v>
      </c>
      <c r="D82" s="1">
        <v>0</v>
      </c>
      <c r="E82" s="5">
        <f t="shared" si="2"/>
        <v>100</v>
      </c>
      <c r="F82" s="119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 t="str">
        <f>СВОД!E82</f>
        <v>Неуймина</v>
      </c>
    </row>
    <row r="83" spans="1:18">
      <c r="A83" s="1">
        <v>83</v>
      </c>
      <c r="B83" s="2" t="s">
        <v>502</v>
      </c>
      <c r="C83" s="1">
        <f>'время открытия'!C83</f>
        <v>31</v>
      </c>
      <c r="D83" s="1">
        <v>1</v>
      </c>
      <c r="E83" s="5">
        <f t="shared" si="2"/>
        <v>96.774193548387103</v>
      </c>
      <c r="F83" s="119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 t="str">
        <f>СВОД!E83</f>
        <v>Мансурова</v>
      </c>
    </row>
    <row r="84" spans="1:18">
      <c r="A84" s="1">
        <v>84</v>
      </c>
      <c r="B84" s="2" t="s">
        <v>479</v>
      </c>
      <c r="C84" s="1">
        <f>'время открытия'!C84</f>
        <v>31</v>
      </c>
      <c r="D84" s="1">
        <v>2</v>
      </c>
      <c r="E84" s="5">
        <f t="shared" si="2"/>
        <v>93.548387096774192</v>
      </c>
      <c r="F84" s="119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 t="str">
        <f>СВОД!E84</f>
        <v>Савченко</v>
      </c>
    </row>
    <row r="85" spans="1:18">
      <c r="A85" s="1">
        <v>85</v>
      </c>
      <c r="B85" s="2" t="s">
        <v>474</v>
      </c>
      <c r="C85" s="1">
        <f>'время открытия'!C85</f>
        <v>31</v>
      </c>
      <c r="D85" s="1">
        <v>1</v>
      </c>
      <c r="E85" s="5">
        <f t="shared" si="2"/>
        <v>96.774193548387103</v>
      </c>
      <c r="F85" s="119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 t="str">
        <f>СВОД!E85</f>
        <v>Мазырин</v>
      </c>
    </row>
    <row r="86" spans="1:18">
      <c r="A86" s="1">
        <v>86</v>
      </c>
      <c r="B86" s="2" t="s">
        <v>480</v>
      </c>
      <c r="C86" s="1">
        <f>'время открытия'!C86</f>
        <v>31</v>
      </c>
      <c r="D86" s="1">
        <v>0</v>
      </c>
      <c r="E86" s="5">
        <f t="shared" si="2"/>
        <v>100</v>
      </c>
      <c r="F86" s="119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 t="str">
        <f>СВОД!E86</f>
        <v>Жарникова</v>
      </c>
    </row>
    <row r="87" spans="1:18">
      <c r="A87" s="1">
        <v>87</v>
      </c>
      <c r="B87" s="2" t="s">
        <v>481</v>
      </c>
      <c r="C87" s="1">
        <f>'время открытия'!C87</f>
        <v>31</v>
      </c>
      <c r="D87" s="1">
        <v>1</v>
      </c>
      <c r="E87" s="5">
        <f t="shared" si="2"/>
        <v>96.774193548387103</v>
      </c>
      <c r="F87" s="119"/>
      <c r="G87" s="76">
        <v>1</v>
      </c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 t="str">
        <f>СВОД!E87</f>
        <v>Мансурова</v>
      </c>
    </row>
    <row r="88" spans="1:18">
      <c r="A88" s="1">
        <v>88</v>
      </c>
      <c r="B88" s="136" t="s">
        <v>503</v>
      </c>
      <c r="C88" s="1">
        <f>'время открытия'!C88</f>
        <v>31</v>
      </c>
      <c r="D88" s="1">
        <v>0</v>
      </c>
      <c r="E88" s="5">
        <f t="shared" si="2"/>
        <v>100</v>
      </c>
      <c r="F88" s="119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 t="str">
        <f>СВОД!E88</f>
        <v>Жарникова</v>
      </c>
    </row>
    <row r="89" spans="1:18">
      <c r="A89" s="1">
        <v>89</v>
      </c>
      <c r="B89" s="2" t="s">
        <v>507</v>
      </c>
      <c r="C89" s="1">
        <f>'время открытия'!C89</f>
        <v>31</v>
      </c>
      <c r="D89" s="1">
        <v>1</v>
      </c>
      <c r="E89" s="5">
        <f t="shared" si="2"/>
        <v>96.774193548387103</v>
      </c>
      <c r="F89" s="119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 t="str">
        <f>СВОД!E89</f>
        <v>Калинина</v>
      </c>
    </row>
    <row r="90" spans="1:18">
      <c r="A90" s="132">
        <v>90</v>
      </c>
      <c r="B90" s="133" t="s">
        <v>537</v>
      </c>
      <c r="C90" s="1">
        <f>'время открытия'!C90</f>
        <v>29</v>
      </c>
      <c r="D90" s="1">
        <v>1</v>
      </c>
      <c r="E90" s="5">
        <f t="shared" si="2"/>
        <v>96.551724137931032</v>
      </c>
      <c r="F90" s="119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 t="str">
        <f>СВОД!E90</f>
        <v>Калинина</v>
      </c>
    </row>
    <row r="91" spans="1:18">
      <c r="A91" s="132">
        <v>91</v>
      </c>
      <c r="B91" s="133" t="s">
        <v>505</v>
      </c>
      <c r="C91" s="1">
        <f>'время открытия'!C91</f>
        <v>31</v>
      </c>
      <c r="D91" s="1">
        <v>0</v>
      </c>
      <c r="E91" s="5">
        <f t="shared" si="2"/>
        <v>100</v>
      </c>
      <c r="F91" s="119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 t="str">
        <f>СВОД!E91</f>
        <v>Ахрамеева</v>
      </c>
    </row>
    <row r="92" spans="1:18">
      <c r="A92" s="1">
        <v>92</v>
      </c>
      <c r="B92" s="136" t="s">
        <v>517</v>
      </c>
      <c r="C92" s="1">
        <f>'время открытия'!C92</f>
        <v>30</v>
      </c>
      <c r="D92" s="1">
        <v>6</v>
      </c>
      <c r="E92" s="5">
        <f t="shared" si="2"/>
        <v>80</v>
      </c>
      <c r="F92" s="119"/>
      <c r="G92" s="76">
        <v>6</v>
      </c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 t="str">
        <f>СВОД!E92</f>
        <v>Мансурова</v>
      </c>
    </row>
    <row r="93" spans="1:18">
      <c r="A93" s="1">
        <v>93</v>
      </c>
      <c r="B93" s="136" t="s">
        <v>520</v>
      </c>
      <c r="C93" s="1">
        <f>'время открытия'!C93</f>
        <v>29</v>
      </c>
      <c r="D93" s="1">
        <v>0</v>
      </c>
      <c r="E93" s="5">
        <f t="shared" si="2"/>
        <v>100</v>
      </c>
      <c r="F93" s="119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 t="str">
        <f>СВОД!E93</f>
        <v>Клементьева</v>
      </c>
    </row>
    <row r="94" spans="1:18">
      <c r="A94" s="1">
        <v>94</v>
      </c>
      <c r="B94" s="136" t="s">
        <v>516</v>
      </c>
      <c r="C94" s="1">
        <f>'время открытия'!C94</f>
        <v>30</v>
      </c>
      <c r="D94" s="1">
        <v>0</v>
      </c>
      <c r="E94" s="5">
        <f t="shared" si="2"/>
        <v>100</v>
      </c>
      <c r="F94" s="119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 t="str">
        <f>СВОД!E94</f>
        <v>Клементьева</v>
      </c>
    </row>
    <row r="95" spans="1:18">
      <c r="A95" s="1">
        <v>95</v>
      </c>
      <c r="B95" s="136" t="s">
        <v>543</v>
      </c>
      <c r="C95" s="1">
        <f>'время открытия'!C95</f>
        <v>31</v>
      </c>
      <c r="D95" s="1">
        <v>2</v>
      </c>
      <c r="E95" s="5">
        <f t="shared" si="2"/>
        <v>93.548387096774192</v>
      </c>
      <c r="F95" s="119"/>
      <c r="G95" s="76">
        <v>1</v>
      </c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 t="str">
        <f>СВОД!E95</f>
        <v>Коровина</v>
      </c>
    </row>
    <row r="96" spans="1:18">
      <c r="A96" s="1">
        <v>96</v>
      </c>
      <c r="B96" s="136" t="s">
        <v>525</v>
      </c>
      <c r="C96" s="1">
        <f>'время открытия'!C96</f>
        <v>31</v>
      </c>
      <c r="D96" s="1">
        <v>0</v>
      </c>
      <c r="E96" s="5">
        <f t="shared" si="2"/>
        <v>100</v>
      </c>
      <c r="F96" s="119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 t="str">
        <f>СВОД!E96</f>
        <v>Калинина</v>
      </c>
    </row>
    <row r="97" spans="1:18">
      <c r="A97" s="1">
        <v>97</v>
      </c>
      <c r="B97" s="136" t="s">
        <v>548</v>
      </c>
      <c r="C97" s="1">
        <f>'время открытия'!C97</f>
        <v>31</v>
      </c>
      <c r="D97" s="1">
        <v>0</v>
      </c>
      <c r="E97" s="5">
        <f t="shared" si="2"/>
        <v>100</v>
      </c>
      <c r="F97" s="119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 t="str">
        <f>СВОД!E97</f>
        <v>Коровина</v>
      </c>
    </row>
    <row r="98" spans="1:18">
      <c r="A98" s="1">
        <v>98</v>
      </c>
      <c r="B98" s="136" t="s">
        <v>526</v>
      </c>
      <c r="C98" s="1">
        <f>'время открытия'!C98</f>
        <v>31</v>
      </c>
      <c r="D98" s="1">
        <v>0</v>
      </c>
      <c r="E98" s="5">
        <f t="shared" si="2"/>
        <v>100</v>
      </c>
      <c r="F98" s="119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 t="str">
        <f>СВОД!E98</f>
        <v>Калинина</v>
      </c>
    </row>
    <row r="99" spans="1:18">
      <c r="A99" s="1">
        <v>99</v>
      </c>
      <c r="B99" s="136" t="s">
        <v>529</v>
      </c>
      <c r="C99" s="1">
        <f>'время открытия'!C99</f>
        <v>31</v>
      </c>
      <c r="D99" s="1">
        <v>1</v>
      </c>
      <c r="E99" s="5">
        <f t="shared" si="2"/>
        <v>96.774193548387103</v>
      </c>
      <c r="F99" s="119"/>
      <c r="G99" s="76">
        <v>1</v>
      </c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 t="str">
        <f>СВОД!E99</f>
        <v>Коровина</v>
      </c>
    </row>
    <row r="100" spans="1:18">
      <c r="A100" s="1">
        <v>100</v>
      </c>
      <c r="B100" s="136" t="s">
        <v>610</v>
      </c>
      <c r="C100" s="1">
        <f>'время открытия'!C100</f>
        <v>31</v>
      </c>
      <c r="D100" s="1">
        <v>5</v>
      </c>
      <c r="E100" s="5">
        <f t="shared" si="2"/>
        <v>83.870967741935488</v>
      </c>
      <c r="F100" s="119"/>
      <c r="G100" s="76"/>
      <c r="H100" s="76"/>
      <c r="I100" s="76"/>
      <c r="J100" s="76">
        <v>5</v>
      </c>
      <c r="K100" s="76"/>
      <c r="L100" s="76"/>
      <c r="M100" s="76"/>
      <c r="N100" s="76"/>
      <c r="O100" s="76"/>
      <c r="P100" s="76"/>
      <c r="Q100" s="76"/>
      <c r="R100" s="76" t="str">
        <f>СВОД!E100</f>
        <v>Емельянова</v>
      </c>
    </row>
    <row r="101" spans="1:18">
      <c r="A101" s="1">
        <v>101</v>
      </c>
      <c r="B101" s="136" t="s">
        <v>523</v>
      </c>
      <c r="C101" s="1">
        <f>'время открытия'!C101</f>
        <v>31</v>
      </c>
      <c r="D101" s="1">
        <v>0</v>
      </c>
      <c r="E101" s="5">
        <f t="shared" si="2"/>
        <v>100</v>
      </c>
      <c r="F101" s="119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 t="str">
        <f>СВОД!E101</f>
        <v>Савченко</v>
      </c>
    </row>
    <row r="102" spans="1:18">
      <c r="A102" s="132">
        <v>102</v>
      </c>
      <c r="B102" s="151" t="s">
        <v>522</v>
      </c>
      <c r="C102" s="1">
        <f>'время открытия'!C102</f>
        <v>29</v>
      </c>
      <c r="D102" s="1">
        <v>0</v>
      </c>
      <c r="E102" s="5">
        <f t="shared" si="2"/>
        <v>100</v>
      </c>
      <c r="F102" s="119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 t="str">
        <f>СВОД!E102</f>
        <v>Клементьева</v>
      </c>
    </row>
    <row r="103" spans="1:18">
      <c r="A103" s="132">
        <v>103</v>
      </c>
      <c r="B103" s="151" t="s">
        <v>539</v>
      </c>
      <c r="C103" s="1">
        <f>'время открытия'!C103</f>
        <v>31</v>
      </c>
      <c r="D103" s="1">
        <v>0</v>
      </c>
      <c r="E103" s="5">
        <f t="shared" si="2"/>
        <v>100</v>
      </c>
      <c r="F103" s="119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 t="str">
        <f>СВОД!E103</f>
        <v>Мансурова</v>
      </c>
    </row>
    <row r="104" spans="1:18">
      <c r="A104" s="132">
        <v>104</v>
      </c>
      <c r="B104" s="151" t="s">
        <v>540</v>
      </c>
      <c r="C104" s="1">
        <f>'время открытия'!C104</f>
        <v>31</v>
      </c>
      <c r="D104" s="1">
        <v>1</v>
      </c>
      <c r="E104" s="5">
        <f t="shared" si="2"/>
        <v>96.774193548387103</v>
      </c>
      <c r="F104" s="119"/>
      <c r="G104" s="76">
        <v>1</v>
      </c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 t="str">
        <f>СВОД!E104</f>
        <v>Хасанов</v>
      </c>
    </row>
    <row r="105" spans="1:18">
      <c r="A105" s="132">
        <v>105</v>
      </c>
      <c r="B105" s="151" t="s">
        <v>648</v>
      </c>
      <c r="C105" s="1">
        <f>'время открытия'!C105</f>
        <v>28</v>
      </c>
      <c r="D105" s="1">
        <v>3</v>
      </c>
      <c r="E105" s="5">
        <f t="shared" si="2"/>
        <v>89.285714285714292</v>
      </c>
      <c r="F105" s="119"/>
      <c r="G105" s="76">
        <v>2</v>
      </c>
      <c r="H105" s="76"/>
      <c r="I105" s="76"/>
      <c r="J105" s="76">
        <v>1</v>
      </c>
      <c r="K105" s="76"/>
      <c r="L105" s="76"/>
      <c r="M105" s="76"/>
      <c r="N105" s="76"/>
      <c r="O105" s="76"/>
      <c r="P105" s="76"/>
      <c r="Q105" s="76"/>
      <c r="R105" s="76" t="str">
        <f>СВОД!E105</f>
        <v>Трусов</v>
      </c>
    </row>
    <row r="106" spans="1:18">
      <c r="A106" s="1">
        <v>106</v>
      </c>
      <c r="B106" s="136" t="s">
        <v>535</v>
      </c>
      <c r="C106" s="1">
        <f>'время открытия'!C106</f>
        <v>29</v>
      </c>
      <c r="D106" s="1">
        <v>1</v>
      </c>
      <c r="E106" s="5">
        <f t="shared" si="2"/>
        <v>96.551724137931032</v>
      </c>
      <c r="F106" s="119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 t="str">
        <f>СВОД!E106</f>
        <v>Трусов</v>
      </c>
    </row>
    <row r="107" spans="1:18">
      <c r="A107" s="132">
        <v>107</v>
      </c>
      <c r="B107" s="151" t="s">
        <v>536</v>
      </c>
      <c r="C107" s="1">
        <f>'время открытия'!C107</f>
        <v>30</v>
      </c>
      <c r="D107" s="1">
        <v>9</v>
      </c>
      <c r="E107" s="5">
        <f t="shared" si="2"/>
        <v>70</v>
      </c>
      <c r="F107" s="119"/>
      <c r="G107" s="76">
        <v>9</v>
      </c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 t="str">
        <f>СВОД!E107</f>
        <v>Мансурова</v>
      </c>
    </row>
    <row r="108" spans="1:18">
      <c r="A108" s="1">
        <v>108</v>
      </c>
      <c r="B108" s="136" t="s">
        <v>541</v>
      </c>
      <c r="C108" s="1">
        <f>'время открытия'!C108</f>
        <v>31</v>
      </c>
      <c r="D108" s="1">
        <v>1</v>
      </c>
      <c r="E108" s="5">
        <f t="shared" si="2"/>
        <v>96.774193548387103</v>
      </c>
      <c r="F108" s="119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 t="str">
        <f>СВОД!E108</f>
        <v>Хасанов</v>
      </c>
    </row>
    <row r="109" spans="1:18">
      <c r="A109" s="1">
        <v>109</v>
      </c>
      <c r="B109" s="136" t="s">
        <v>544</v>
      </c>
      <c r="C109" s="1">
        <f>'время открытия'!C109</f>
        <v>31</v>
      </c>
      <c r="D109" s="1">
        <v>0</v>
      </c>
      <c r="E109" s="5">
        <f t="shared" si="2"/>
        <v>100</v>
      </c>
      <c r="F109" s="119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 t="str">
        <f>СВОД!E109</f>
        <v>Мансурова</v>
      </c>
    </row>
    <row r="110" spans="1:18">
      <c r="A110" s="1">
        <v>110</v>
      </c>
      <c r="B110" s="136" t="s">
        <v>550</v>
      </c>
      <c r="C110" s="1">
        <f>'время открытия'!C110</f>
        <v>31</v>
      </c>
      <c r="D110" s="1">
        <v>0</v>
      </c>
      <c r="E110" s="5">
        <f t="shared" si="2"/>
        <v>100</v>
      </c>
      <c r="F110" s="119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 t="str">
        <f>СВОД!E110</f>
        <v>Мазырин</v>
      </c>
    </row>
    <row r="111" spans="1:18">
      <c r="A111" s="132">
        <v>111</v>
      </c>
      <c r="B111" s="136" t="s">
        <v>552</v>
      </c>
      <c r="C111" s="1">
        <f>'время открытия'!C111</f>
        <v>31</v>
      </c>
      <c r="D111" s="1">
        <v>6</v>
      </c>
      <c r="E111" s="5">
        <f t="shared" si="2"/>
        <v>80.645161290322577</v>
      </c>
      <c r="F111" s="119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 t="str">
        <f>СВОД!E111</f>
        <v>Савченко</v>
      </c>
    </row>
    <row r="112" spans="1:18">
      <c r="A112" s="1">
        <v>112</v>
      </c>
      <c r="B112" s="136" t="s">
        <v>549</v>
      </c>
      <c r="C112" s="1">
        <f>'время открытия'!C112</f>
        <v>31</v>
      </c>
      <c r="D112" s="1">
        <v>0</v>
      </c>
      <c r="E112" s="5">
        <f t="shared" si="2"/>
        <v>100</v>
      </c>
      <c r="F112" s="119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 t="str">
        <f>СВОД!E112</f>
        <v>Клементьева</v>
      </c>
    </row>
    <row r="113" spans="1:18">
      <c r="A113" s="132">
        <v>113</v>
      </c>
      <c r="B113" s="136" t="s">
        <v>553</v>
      </c>
      <c r="C113" s="1">
        <f>'время открытия'!C113</f>
        <v>31</v>
      </c>
      <c r="D113" s="1">
        <v>2</v>
      </c>
      <c r="E113" s="5">
        <f t="shared" si="2"/>
        <v>93.548387096774192</v>
      </c>
      <c r="F113" s="119"/>
      <c r="G113" s="76">
        <v>1</v>
      </c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 t="str">
        <f>СВОД!E113</f>
        <v>Шаламова</v>
      </c>
    </row>
    <row r="114" spans="1:18">
      <c r="A114" s="132">
        <v>114</v>
      </c>
      <c r="B114" s="136" t="s">
        <v>554</v>
      </c>
      <c r="C114" s="1">
        <f>'время открытия'!C114</f>
        <v>31</v>
      </c>
      <c r="D114" s="1">
        <v>6</v>
      </c>
      <c r="E114" s="5">
        <f t="shared" si="2"/>
        <v>80.645161290322577</v>
      </c>
      <c r="F114" s="119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 t="str">
        <f>СВОД!E114</f>
        <v>Шаламова</v>
      </c>
    </row>
    <row r="115" spans="1:18">
      <c r="A115" s="132">
        <v>115</v>
      </c>
      <c r="B115" s="136" t="s">
        <v>555</v>
      </c>
      <c r="C115" s="1">
        <f>'время открытия'!C115</f>
        <v>31</v>
      </c>
      <c r="D115" s="1">
        <v>0</v>
      </c>
      <c r="E115" s="5">
        <f t="shared" si="2"/>
        <v>100</v>
      </c>
      <c r="F115" s="119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 t="str">
        <f>СВОД!E115</f>
        <v>Ахтямова</v>
      </c>
    </row>
    <row r="116" spans="1:18">
      <c r="A116" s="132">
        <v>116</v>
      </c>
      <c r="B116" s="136" t="s">
        <v>556</v>
      </c>
      <c r="C116" s="1">
        <f>'время открытия'!C116</f>
        <v>31</v>
      </c>
      <c r="D116" s="1">
        <v>1</v>
      </c>
      <c r="E116" s="5">
        <f t="shared" si="2"/>
        <v>96.774193548387103</v>
      </c>
      <c r="F116" s="119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 t="str">
        <f>СВОД!E116</f>
        <v>Петухов</v>
      </c>
    </row>
    <row r="117" spans="1:18">
      <c r="A117" s="132">
        <v>117</v>
      </c>
      <c r="B117" s="136" t="s">
        <v>557</v>
      </c>
      <c r="C117" s="1">
        <f>'время открытия'!C117</f>
        <v>31</v>
      </c>
      <c r="D117" s="1">
        <v>3</v>
      </c>
      <c r="E117" s="5">
        <f t="shared" si="2"/>
        <v>90.322580645161295</v>
      </c>
      <c r="F117" s="119"/>
      <c r="G117" s="76">
        <v>2</v>
      </c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 t="str">
        <f>СВОД!E117</f>
        <v>Ахтямова</v>
      </c>
    </row>
    <row r="118" spans="1:18">
      <c r="A118" s="1">
        <v>118</v>
      </c>
      <c r="B118" s="136" t="s">
        <v>558</v>
      </c>
      <c r="C118" s="1">
        <f>'время открытия'!C118</f>
        <v>31</v>
      </c>
      <c r="D118" s="1">
        <v>0</v>
      </c>
      <c r="E118" s="5">
        <f t="shared" si="2"/>
        <v>100</v>
      </c>
      <c r="F118" s="119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 t="str">
        <f>СВОД!E118</f>
        <v>Савченко</v>
      </c>
    </row>
    <row r="119" spans="1:18">
      <c r="A119" s="1">
        <v>119</v>
      </c>
      <c r="B119" s="136" t="s">
        <v>579</v>
      </c>
      <c r="C119" s="1">
        <f>'время открытия'!C119</f>
        <v>31</v>
      </c>
      <c r="D119" s="1">
        <v>0</v>
      </c>
      <c r="E119" s="5">
        <f t="shared" si="2"/>
        <v>100</v>
      </c>
      <c r="F119" s="119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 t="str">
        <f>СВОД!E119</f>
        <v>Савченко</v>
      </c>
    </row>
    <row r="120" spans="1:18">
      <c r="A120" s="1">
        <v>120</v>
      </c>
      <c r="B120" s="136" t="s">
        <v>573</v>
      </c>
      <c r="C120" s="1">
        <f>'время открытия'!C120</f>
        <v>29</v>
      </c>
      <c r="D120" s="1">
        <v>2</v>
      </c>
      <c r="E120" s="5">
        <f t="shared" si="2"/>
        <v>93.103448275862064</v>
      </c>
      <c r="F120" s="119"/>
      <c r="G120" s="76">
        <v>1</v>
      </c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 t="str">
        <f>СВОД!E120</f>
        <v>Неуймина</v>
      </c>
    </row>
    <row r="121" spans="1:18">
      <c r="A121" s="1">
        <v>121</v>
      </c>
      <c r="B121" s="136" t="s">
        <v>580</v>
      </c>
      <c r="C121" s="1">
        <f>'время открытия'!C121</f>
        <v>31</v>
      </c>
      <c r="D121" s="1">
        <v>0</v>
      </c>
      <c r="E121" s="5">
        <f t="shared" si="2"/>
        <v>100</v>
      </c>
      <c r="F121" s="119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 t="str">
        <f>СВОД!E121</f>
        <v>Емельянова</v>
      </c>
    </row>
    <row r="122" spans="1:18">
      <c r="A122" s="1">
        <v>122</v>
      </c>
      <c r="B122" s="136" t="s">
        <v>581</v>
      </c>
      <c r="C122" s="1">
        <f>'время открытия'!C122</f>
        <v>27</v>
      </c>
      <c r="D122" s="1">
        <v>0</v>
      </c>
      <c r="E122" s="5">
        <f t="shared" si="2"/>
        <v>100</v>
      </c>
      <c r="F122" s="119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 t="str">
        <f>СВОД!E122</f>
        <v>Коровина</v>
      </c>
    </row>
    <row r="123" spans="1:18">
      <c r="A123" s="1">
        <v>123</v>
      </c>
      <c r="B123" s="136" t="s">
        <v>576</v>
      </c>
      <c r="C123" s="1">
        <f>'время открытия'!C123</f>
        <v>31</v>
      </c>
      <c r="D123" s="1">
        <v>0</v>
      </c>
      <c r="E123" s="5">
        <f t="shared" si="2"/>
        <v>100</v>
      </c>
      <c r="F123" s="119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 t="str">
        <f>СВОД!E123</f>
        <v>Неуймина</v>
      </c>
    </row>
    <row r="124" spans="1:18">
      <c r="A124" s="1">
        <v>124</v>
      </c>
      <c r="B124" s="136" t="s">
        <v>583</v>
      </c>
      <c r="C124" s="1">
        <f>'время открытия'!C124</f>
        <v>31</v>
      </c>
      <c r="D124" s="1">
        <v>0</v>
      </c>
      <c r="E124" s="5">
        <f t="shared" si="2"/>
        <v>100</v>
      </c>
      <c r="F124" s="119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 t="str">
        <f>СВОД!E124</f>
        <v>Мазырин</v>
      </c>
    </row>
    <row r="125" spans="1:18">
      <c r="A125" s="1">
        <v>125</v>
      </c>
      <c r="B125" s="136" t="s">
        <v>587</v>
      </c>
      <c r="C125" s="1">
        <f>'время открытия'!C125</f>
        <v>31</v>
      </c>
      <c r="D125" s="1">
        <v>1</v>
      </c>
      <c r="E125" s="5">
        <f t="shared" si="2"/>
        <v>96.774193548387103</v>
      </c>
      <c r="F125" s="119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 t="str">
        <f>СВОД!E125</f>
        <v>Хасанов</v>
      </c>
    </row>
    <row r="126" spans="1:18">
      <c r="A126" s="1">
        <v>126</v>
      </c>
      <c r="B126" s="136" t="s">
        <v>582</v>
      </c>
      <c r="C126" s="1">
        <f>'время открытия'!C126</f>
        <v>31</v>
      </c>
      <c r="D126" s="1">
        <v>0</v>
      </c>
      <c r="E126" s="5">
        <f t="shared" si="2"/>
        <v>100</v>
      </c>
      <c r="F126" s="119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 t="str">
        <f>СВОД!E126</f>
        <v>Коровина</v>
      </c>
    </row>
    <row r="127" spans="1:18">
      <c r="A127" s="1">
        <v>127</v>
      </c>
      <c r="B127" s="136" t="s">
        <v>586</v>
      </c>
      <c r="C127" s="1">
        <f>'время открытия'!C127</f>
        <v>31</v>
      </c>
      <c r="D127" s="1">
        <v>0</v>
      </c>
      <c r="E127" s="5">
        <f t="shared" si="2"/>
        <v>100</v>
      </c>
      <c r="F127" s="119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 t="str">
        <f>СВОД!E127</f>
        <v>Мазырин</v>
      </c>
    </row>
    <row r="128" spans="1:18">
      <c r="A128" s="1">
        <v>128</v>
      </c>
      <c r="B128" s="136" t="s">
        <v>590</v>
      </c>
      <c r="C128" s="1">
        <f>'время открытия'!C128</f>
        <v>31</v>
      </c>
      <c r="D128" s="1">
        <v>0</v>
      </c>
      <c r="E128" s="5">
        <f t="shared" si="2"/>
        <v>100</v>
      </c>
      <c r="F128" s="119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 t="str">
        <f>СВОД!E128</f>
        <v>Мансурова</v>
      </c>
    </row>
    <row r="129" spans="1:18">
      <c r="A129" s="1">
        <v>129</v>
      </c>
      <c r="B129" s="136" t="s">
        <v>600</v>
      </c>
      <c r="C129" s="1">
        <f>'время открытия'!C129</f>
        <v>31</v>
      </c>
      <c r="D129" s="1">
        <v>0</v>
      </c>
      <c r="E129" s="5">
        <f t="shared" si="2"/>
        <v>100</v>
      </c>
      <c r="F129" s="119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 t="str">
        <f>СВОД!E129</f>
        <v>Савченко</v>
      </c>
    </row>
    <row r="130" spans="1:18">
      <c r="A130" s="1">
        <v>130</v>
      </c>
      <c r="B130" s="136" t="s">
        <v>591</v>
      </c>
      <c r="C130" s="1">
        <f>'время открытия'!C130</f>
        <v>31</v>
      </c>
      <c r="D130" s="1">
        <v>3</v>
      </c>
      <c r="E130" s="5">
        <f t="shared" si="2"/>
        <v>90.322580645161295</v>
      </c>
      <c r="F130" s="119"/>
      <c r="G130" s="76">
        <v>2</v>
      </c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 t="str">
        <f>СВОД!E130</f>
        <v>Емельянова</v>
      </c>
    </row>
    <row r="131" spans="1:18">
      <c r="A131" s="1">
        <v>131</v>
      </c>
      <c r="B131" s="136" t="s">
        <v>597</v>
      </c>
      <c r="C131" s="1">
        <f>'время открытия'!C131</f>
        <v>28</v>
      </c>
      <c r="D131" s="1">
        <v>3</v>
      </c>
      <c r="E131" s="5">
        <f t="shared" si="2"/>
        <v>89.285714285714292</v>
      </c>
      <c r="F131" s="119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 t="str">
        <f>СВОД!E131</f>
        <v>Трусов</v>
      </c>
    </row>
    <row r="132" spans="1:18">
      <c r="A132" s="1">
        <v>132</v>
      </c>
      <c r="B132" s="136" t="s">
        <v>608</v>
      </c>
      <c r="C132" s="1">
        <f>'время открытия'!C132</f>
        <v>31</v>
      </c>
      <c r="D132" s="1">
        <v>2</v>
      </c>
      <c r="E132" s="5">
        <f t="shared" si="2"/>
        <v>93.548387096774192</v>
      </c>
      <c r="F132" s="119"/>
      <c r="G132" s="76">
        <v>1</v>
      </c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 t="str">
        <f>СВОД!E132</f>
        <v>Шаламова</v>
      </c>
    </row>
    <row r="133" spans="1:18">
      <c r="A133" s="1">
        <v>133</v>
      </c>
      <c r="B133" s="136" t="s">
        <v>630</v>
      </c>
      <c r="C133" s="1">
        <f>'время открытия'!C133</f>
        <v>31</v>
      </c>
      <c r="D133" s="1">
        <v>2</v>
      </c>
      <c r="E133" s="5">
        <f t="shared" si="2"/>
        <v>93.548387096774192</v>
      </c>
      <c r="F133" s="119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 t="str">
        <f>СВОД!E133</f>
        <v>Савченко</v>
      </c>
    </row>
    <row r="134" spans="1:18">
      <c r="A134" s="1">
        <v>134</v>
      </c>
      <c r="B134" s="136" t="s">
        <v>637</v>
      </c>
      <c r="C134" s="1">
        <f>'время открытия'!C134</f>
        <v>31</v>
      </c>
      <c r="D134" s="1">
        <v>1</v>
      </c>
      <c r="E134" s="5">
        <f t="shared" si="2"/>
        <v>96.774193548387103</v>
      </c>
      <c r="F134" s="119"/>
      <c r="G134" s="76">
        <v>1</v>
      </c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 t="str">
        <f>СВОД!E134</f>
        <v>Шаламова</v>
      </c>
    </row>
    <row r="135" spans="1:18">
      <c r="A135" s="136">
        <v>135</v>
      </c>
      <c r="B135" s="117" t="s">
        <v>601</v>
      </c>
      <c r="C135" s="1">
        <f>'время открытия'!C135</f>
        <v>31</v>
      </c>
      <c r="D135" s="1">
        <v>3</v>
      </c>
      <c r="E135" s="5">
        <f t="shared" si="2"/>
        <v>90.322580645161295</v>
      </c>
      <c r="F135" s="119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 t="str">
        <f>СВОД!E135</f>
        <v>Хасанов</v>
      </c>
    </row>
    <row r="136" spans="1:18">
      <c r="A136" s="136">
        <v>136</v>
      </c>
      <c r="B136" s="117" t="s">
        <v>602</v>
      </c>
      <c r="C136" s="1">
        <f>'время открытия'!C136</f>
        <v>31</v>
      </c>
      <c r="D136" s="1">
        <v>2</v>
      </c>
      <c r="E136" s="5">
        <f t="shared" si="2"/>
        <v>93.548387096774192</v>
      </c>
      <c r="F136" s="119"/>
      <c r="G136" s="76">
        <v>1</v>
      </c>
      <c r="H136" s="76"/>
      <c r="I136" s="76"/>
      <c r="J136" s="76">
        <v>1</v>
      </c>
      <c r="K136" s="76"/>
      <c r="L136" s="76"/>
      <c r="M136" s="76"/>
      <c r="N136" s="76"/>
      <c r="O136" s="76"/>
      <c r="P136" s="76"/>
      <c r="Q136" s="76"/>
      <c r="R136" s="76" t="str">
        <f>СВОД!E136</f>
        <v>Мансурова</v>
      </c>
    </row>
    <row r="137" spans="1:18">
      <c r="A137" s="136">
        <v>137</v>
      </c>
      <c r="B137" s="117" t="s">
        <v>604</v>
      </c>
      <c r="C137" s="1">
        <f>'время открытия'!C137</f>
        <v>31</v>
      </c>
      <c r="D137" s="1">
        <v>17</v>
      </c>
      <c r="E137" s="5">
        <f t="shared" si="2"/>
        <v>45.161290322580648</v>
      </c>
      <c r="F137" s="119"/>
      <c r="G137" s="76">
        <v>2</v>
      </c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 t="str">
        <f>СВОД!E137</f>
        <v>Савченко</v>
      </c>
    </row>
    <row r="138" spans="1:18">
      <c r="A138" s="136">
        <v>138</v>
      </c>
      <c r="B138" s="117" t="s">
        <v>634</v>
      </c>
      <c r="C138" s="1">
        <f>'время открытия'!C138</f>
        <v>31</v>
      </c>
      <c r="D138" s="1">
        <v>0</v>
      </c>
      <c r="E138" s="5">
        <f t="shared" si="2"/>
        <v>100</v>
      </c>
      <c r="F138" s="119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 t="str">
        <f>СВОД!E138</f>
        <v>Калинина</v>
      </c>
    </row>
    <row r="139" spans="1:18">
      <c r="A139" s="136">
        <v>139</v>
      </c>
      <c r="B139" s="117" t="s">
        <v>609</v>
      </c>
      <c r="C139" s="1">
        <f>'время открытия'!C139</f>
        <v>31</v>
      </c>
      <c r="D139" s="1">
        <v>10</v>
      </c>
      <c r="E139" s="5">
        <f t="shared" si="2"/>
        <v>67.741935483870975</v>
      </c>
      <c r="F139" s="119"/>
      <c r="G139" s="76">
        <v>4</v>
      </c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 t="str">
        <f>СВОД!E139</f>
        <v>Савченко</v>
      </c>
    </row>
    <row r="140" spans="1:18">
      <c r="A140" s="136">
        <v>140</v>
      </c>
      <c r="B140" s="117" t="s">
        <v>619</v>
      </c>
      <c r="C140" s="1">
        <f>'время открытия'!C140</f>
        <v>31</v>
      </c>
      <c r="D140" s="1">
        <v>1</v>
      </c>
      <c r="E140" s="5">
        <f t="shared" ref="E140:E193" si="3">100-D140*100/C140</f>
        <v>96.774193548387103</v>
      </c>
      <c r="F140" s="119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 t="str">
        <f>СВОД!E140</f>
        <v>Клементьева</v>
      </c>
    </row>
    <row r="141" spans="1:18">
      <c r="A141" s="151">
        <v>141</v>
      </c>
      <c r="B141" s="244" t="s">
        <v>616</v>
      </c>
      <c r="C141" s="1">
        <f>'время открытия'!C141</f>
        <v>29</v>
      </c>
      <c r="D141" s="1">
        <v>1</v>
      </c>
      <c r="E141" s="5">
        <f t="shared" si="3"/>
        <v>96.551724137931032</v>
      </c>
      <c r="F141" s="119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 t="str">
        <f>СВОД!E141</f>
        <v>Калинина</v>
      </c>
    </row>
    <row r="142" spans="1:18">
      <c r="A142" s="136">
        <v>142</v>
      </c>
      <c r="B142" s="117" t="s">
        <v>646</v>
      </c>
      <c r="C142" s="1">
        <f>'время открытия'!C142</f>
        <v>31</v>
      </c>
      <c r="D142" s="1">
        <v>3</v>
      </c>
      <c r="E142" s="5">
        <f t="shared" si="3"/>
        <v>90.322580645161295</v>
      </c>
      <c r="F142" s="119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 t="str">
        <f>СВОД!E142</f>
        <v>Хасанов</v>
      </c>
    </row>
    <row r="143" spans="1:18">
      <c r="A143" s="136">
        <v>143</v>
      </c>
      <c r="B143" s="117" t="s">
        <v>638</v>
      </c>
      <c r="C143" s="1">
        <f>'время открытия'!C143</f>
        <v>31</v>
      </c>
      <c r="D143" s="1">
        <v>0</v>
      </c>
      <c r="E143" s="5">
        <f t="shared" si="3"/>
        <v>100</v>
      </c>
      <c r="F143" s="119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 t="str">
        <f>СВОД!E143</f>
        <v>Петухов</v>
      </c>
    </row>
    <row r="144" spans="1:18">
      <c r="A144" s="136">
        <v>144</v>
      </c>
      <c r="B144" s="117" t="s">
        <v>639</v>
      </c>
      <c r="C144" s="1">
        <f>'время открытия'!C144</f>
        <v>31</v>
      </c>
      <c r="D144" s="1">
        <v>0</v>
      </c>
      <c r="E144" s="5">
        <f t="shared" si="3"/>
        <v>100</v>
      </c>
      <c r="F144" s="119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 t="str">
        <f>СВОД!E144</f>
        <v>Петухов</v>
      </c>
    </row>
    <row r="145" spans="1:18">
      <c r="A145" s="136">
        <v>145</v>
      </c>
      <c r="B145" s="117" t="s">
        <v>647</v>
      </c>
      <c r="C145" s="1">
        <f>'время открытия'!C145</f>
        <v>31</v>
      </c>
      <c r="D145" s="1">
        <v>0</v>
      </c>
      <c r="E145" s="5">
        <f t="shared" si="3"/>
        <v>100</v>
      </c>
      <c r="F145" s="119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 t="str">
        <f>СВОД!E145</f>
        <v>Ахтямова</v>
      </c>
    </row>
    <row r="146" spans="1:18">
      <c r="A146" s="136">
        <v>146</v>
      </c>
      <c r="B146" s="117" t="s">
        <v>658</v>
      </c>
      <c r="C146" s="1">
        <f>'время открытия'!C146</f>
        <v>31</v>
      </c>
      <c r="D146" s="1">
        <v>2</v>
      </c>
      <c r="E146" s="5">
        <f t="shared" si="3"/>
        <v>93.548387096774192</v>
      </c>
      <c r="F146" s="119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 t="str">
        <f>СВОД!E146</f>
        <v>Емельянова</v>
      </c>
    </row>
    <row r="147" spans="1:18">
      <c r="A147" s="136">
        <v>147</v>
      </c>
      <c r="B147" s="117" t="s">
        <v>643</v>
      </c>
      <c r="C147" s="1">
        <f>'время открытия'!C147</f>
        <v>31</v>
      </c>
      <c r="D147" s="1">
        <v>0</v>
      </c>
      <c r="E147" s="5">
        <f t="shared" si="3"/>
        <v>100</v>
      </c>
      <c r="F147" s="119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 t="str">
        <f>СВОД!E147</f>
        <v>Жарникова</v>
      </c>
    </row>
    <row r="148" spans="1:18">
      <c r="A148" s="136">
        <v>148</v>
      </c>
      <c r="B148" s="136" t="s">
        <v>659</v>
      </c>
      <c r="C148" s="1">
        <f>'время открытия'!C148</f>
        <v>31</v>
      </c>
      <c r="D148" s="1">
        <v>6</v>
      </c>
      <c r="E148" s="5">
        <f t="shared" si="3"/>
        <v>80.645161290322577</v>
      </c>
      <c r="F148" s="119"/>
      <c r="G148" s="76">
        <v>4</v>
      </c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 t="str">
        <f>СВОД!E148</f>
        <v>Емельянова</v>
      </c>
    </row>
    <row r="149" spans="1:18">
      <c r="A149" s="136">
        <v>149</v>
      </c>
      <c r="B149" s="216" t="s">
        <v>651</v>
      </c>
      <c r="C149" s="1">
        <f>'время открытия'!C149</f>
        <v>31</v>
      </c>
      <c r="D149" s="1">
        <v>0</v>
      </c>
      <c r="E149" s="5">
        <f t="shared" si="3"/>
        <v>100</v>
      </c>
      <c r="F149" s="119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 t="str">
        <f>СВОД!E149</f>
        <v>Мазырин</v>
      </c>
    </row>
    <row r="150" spans="1:18">
      <c r="A150" s="136">
        <v>150</v>
      </c>
      <c r="B150" s="216" t="s">
        <v>660</v>
      </c>
      <c r="C150" s="1">
        <f>'время открытия'!C150</f>
        <v>31</v>
      </c>
      <c r="D150" s="1">
        <v>0</v>
      </c>
      <c r="E150" s="5">
        <f t="shared" si="3"/>
        <v>100</v>
      </c>
      <c r="F150" s="119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 t="str">
        <f>СВОД!E150</f>
        <v>Коровина</v>
      </c>
    </row>
    <row r="151" spans="1:18">
      <c r="A151" s="136">
        <v>151</v>
      </c>
      <c r="B151" s="216" t="s">
        <v>653</v>
      </c>
      <c r="C151" s="1">
        <f>'время открытия'!C151</f>
        <v>29</v>
      </c>
      <c r="D151" s="1">
        <v>0</v>
      </c>
      <c r="E151" s="5">
        <f t="shared" si="3"/>
        <v>100</v>
      </c>
      <c r="F151" s="119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 t="str">
        <f>СВОД!E151</f>
        <v>Калинина</v>
      </c>
    </row>
    <row r="152" spans="1:18">
      <c r="A152" s="136">
        <v>152</v>
      </c>
      <c r="B152" s="216" t="s">
        <v>661</v>
      </c>
      <c r="C152" s="1">
        <f>'время открытия'!C152</f>
        <v>31</v>
      </c>
      <c r="D152" s="1">
        <v>6</v>
      </c>
      <c r="E152" s="5">
        <f t="shared" si="3"/>
        <v>80.645161290322577</v>
      </c>
      <c r="F152" s="119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 t="str">
        <f>СВОД!E152</f>
        <v>Савченко</v>
      </c>
    </row>
    <row r="153" spans="1:18">
      <c r="A153" s="136">
        <v>153</v>
      </c>
      <c r="B153" s="136" t="s">
        <v>679</v>
      </c>
      <c r="C153" s="1">
        <f>'время открытия'!C153</f>
        <v>31</v>
      </c>
      <c r="D153" s="1">
        <v>2</v>
      </c>
      <c r="E153" s="5">
        <f t="shared" si="3"/>
        <v>93.548387096774192</v>
      </c>
      <c r="F153" s="119"/>
      <c r="G153" s="76">
        <v>1</v>
      </c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 t="str">
        <f>СВОД!E153</f>
        <v>Мансурова</v>
      </c>
    </row>
    <row r="154" spans="1:18">
      <c r="A154" s="136">
        <v>155</v>
      </c>
      <c r="B154" s="136" t="s">
        <v>656</v>
      </c>
      <c r="C154" s="1">
        <f>'время открытия'!C154</f>
        <v>29</v>
      </c>
      <c r="D154" s="1">
        <v>2</v>
      </c>
      <c r="E154" s="5">
        <f t="shared" si="3"/>
        <v>93.103448275862064</v>
      </c>
      <c r="F154" s="119"/>
      <c r="G154" s="76">
        <v>1</v>
      </c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 t="str">
        <f>СВОД!E154</f>
        <v>Дарьин</v>
      </c>
    </row>
    <row r="155" spans="1:18">
      <c r="A155" s="151">
        <v>156</v>
      </c>
      <c r="B155" s="151" t="s">
        <v>657</v>
      </c>
      <c r="C155" s="132">
        <f>'время открытия'!C155</f>
        <v>31</v>
      </c>
      <c r="D155" s="132">
        <v>0</v>
      </c>
      <c r="E155" s="163">
        <f t="shared" si="3"/>
        <v>100</v>
      </c>
      <c r="F155" s="297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 t="str">
        <f>СВОД!E155</f>
        <v>Мазырин</v>
      </c>
    </row>
    <row r="156" spans="1:18">
      <c r="A156" s="136">
        <v>157</v>
      </c>
      <c r="B156" s="117" t="s">
        <v>742</v>
      </c>
      <c r="C156" s="132">
        <f>'время открытия'!C156</f>
        <v>25</v>
      </c>
      <c r="D156" s="1">
        <v>13</v>
      </c>
      <c r="E156" s="163">
        <f t="shared" si="3"/>
        <v>48</v>
      </c>
      <c r="F156" s="119"/>
      <c r="G156" s="76"/>
      <c r="H156" s="76">
        <v>13</v>
      </c>
      <c r="I156" s="76"/>
      <c r="J156" s="76"/>
      <c r="K156" s="76"/>
      <c r="L156" s="76"/>
      <c r="M156" s="76"/>
      <c r="N156" s="76"/>
      <c r="O156" s="76"/>
      <c r="P156" s="76"/>
      <c r="Q156" s="76"/>
      <c r="R156" s="204" t="str">
        <f>СВОД!E156</f>
        <v>Калинина</v>
      </c>
    </row>
    <row r="157" spans="1:18">
      <c r="A157" s="136">
        <v>158</v>
      </c>
      <c r="B157" s="136" t="s">
        <v>665</v>
      </c>
      <c r="C157" s="132">
        <f>'время открытия'!C157</f>
        <v>31</v>
      </c>
      <c r="D157" s="1">
        <v>4</v>
      </c>
      <c r="E157" s="163">
        <f t="shared" si="3"/>
        <v>87.096774193548384</v>
      </c>
      <c r="F157" s="119"/>
      <c r="G157" s="76">
        <v>2</v>
      </c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204" t="str">
        <f>СВОД!E157</f>
        <v>Емельянова</v>
      </c>
    </row>
    <row r="158" spans="1:18">
      <c r="A158" s="136">
        <v>159</v>
      </c>
      <c r="B158" s="136" t="s">
        <v>664</v>
      </c>
      <c r="C158" s="132">
        <f>'время открытия'!C158</f>
        <v>31</v>
      </c>
      <c r="D158" s="1">
        <v>6</v>
      </c>
      <c r="E158" s="163">
        <f t="shared" si="3"/>
        <v>80.645161290322577</v>
      </c>
      <c r="F158" s="119"/>
      <c r="G158" s="76">
        <v>6</v>
      </c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204" t="str">
        <f>СВОД!E158</f>
        <v>Мазырин</v>
      </c>
    </row>
    <row r="159" spans="1:18">
      <c r="A159" s="136">
        <v>160</v>
      </c>
      <c r="B159" s="136" t="s">
        <v>731</v>
      </c>
      <c r="C159" s="132">
        <f>'время открытия'!C159</f>
        <v>31</v>
      </c>
      <c r="D159" s="1">
        <v>1</v>
      </c>
      <c r="E159" s="163">
        <f t="shared" si="3"/>
        <v>96.774193548387103</v>
      </c>
      <c r="F159" s="119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204" t="str">
        <f>СВОД!E159</f>
        <v>Петухов</v>
      </c>
    </row>
    <row r="160" spans="1:18">
      <c r="A160" s="136">
        <v>161</v>
      </c>
      <c r="B160" s="136" t="s">
        <v>670</v>
      </c>
      <c r="C160" s="132">
        <f>'время открытия'!C160</f>
        <v>29</v>
      </c>
      <c r="D160" s="1">
        <v>1</v>
      </c>
      <c r="E160" s="163">
        <f t="shared" si="3"/>
        <v>96.551724137931032</v>
      </c>
      <c r="F160" s="119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204" t="str">
        <f>СВОД!E160</f>
        <v>Трусов</v>
      </c>
    </row>
    <row r="161" spans="1:18">
      <c r="A161" s="136">
        <v>162</v>
      </c>
      <c r="B161" s="136" t="s">
        <v>671</v>
      </c>
      <c r="C161" s="132">
        <f>'время открытия'!C161</f>
        <v>31</v>
      </c>
      <c r="D161" s="1">
        <v>6</v>
      </c>
      <c r="E161" s="163">
        <f t="shared" si="3"/>
        <v>80.645161290322577</v>
      </c>
      <c r="F161" s="119"/>
      <c r="G161" s="76">
        <v>3</v>
      </c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204" t="str">
        <f>СВОД!E161</f>
        <v>Савченко</v>
      </c>
    </row>
    <row r="162" spans="1:18">
      <c r="A162" s="136">
        <v>163</v>
      </c>
      <c r="B162" s="136" t="s">
        <v>672</v>
      </c>
      <c r="C162" s="132">
        <f>'время открытия'!C162</f>
        <v>31</v>
      </c>
      <c r="D162" s="1">
        <v>0</v>
      </c>
      <c r="E162" s="163">
        <f t="shared" si="3"/>
        <v>100</v>
      </c>
      <c r="F162" s="119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204" t="str">
        <f>СВОД!E162</f>
        <v>Неуймина</v>
      </c>
    </row>
    <row r="163" spans="1:18">
      <c r="A163" s="136">
        <v>165</v>
      </c>
      <c r="B163" s="136" t="s">
        <v>686</v>
      </c>
      <c r="C163" s="132">
        <f>'время открытия'!C163</f>
        <v>31</v>
      </c>
      <c r="D163" s="1">
        <v>1</v>
      </c>
      <c r="E163" s="163">
        <f t="shared" si="3"/>
        <v>96.774193548387103</v>
      </c>
      <c r="F163" s="119"/>
      <c r="G163" s="76">
        <v>1</v>
      </c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204" t="str">
        <f>СВОД!E163</f>
        <v>Емельянова</v>
      </c>
    </row>
    <row r="164" spans="1:18">
      <c r="A164" s="136">
        <v>166</v>
      </c>
      <c r="B164" s="136" t="s">
        <v>687</v>
      </c>
      <c r="C164" s="132">
        <f>'время открытия'!C164</f>
        <v>31</v>
      </c>
      <c r="D164" s="1">
        <v>0</v>
      </c>
      <c r="E164" s="163">
        <f t="shared" si="3"/>
        <v>100</v>
      </c>
      <c r="F164" s="119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204" t="str">
        <f>СВОД!E164</f>
        <v>Савченко</v>
      </c>
    </row>
    <row r="165" spans="1:18">
      <c r="A165" s="136">
        <v>167</v>
      </c>
      <c r="B165" s="136" t="s">
        <v>688</v>
      </c>
      <c r="C165" s="132">
        <f>'время открытия'!C165</f>
        <v>31</v>
      </c>
      <c r="D165" s="1">
        <v>0</v>
      </c>
      <c r="E165" s="163">
        <f t="shared" si="3"/>
        <v>100</v>
      </c>
      <c r="F165" s="119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204" t="str">
        <f>СВОД!E165</f>
        <v>Емельянова</v>
      </c>
    </row>
    <row r="166" spans="1:18">
      <c r="A166" s="151">
        <v>168</v>
      </c>
      <c r="B166" s="151" t="s">
        <v>678</v>
      </c>
      <c r="C166" s="132">
        <f>'время открытия'!C166</f>
        <v>31</v>
      </c>
      <c r="D166" s="132">
        <v>0</v>
      </c>
      <c r="E166" s="163">
        <f t="shared" si="3"/>
        <v>100</v>
      </c>
      <c r="F166" s="297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 t="str">
        <f>СВОД!E166</f>
        <v>Жарникова</v>
      </c>
    </row>
    <row r="167" spans="1:18">
      <c r="A167" s="136">
        <v>173</v>
      </c>
      <c r="B167" s="136" t="s">
        <v>806</v>
      </c>
      <c r="C167" s="132">
        <f>'время открытия'!C167</f>
        <v>4</v>
      </c>
      <c r="D167" s="1">
        <v>0</v>
      </c>
      <c r="E167" s="163">
        <f t="shared" si="3"/>
        <v>100</v>
      </c>
      <c r="F167" s="119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 t="str">
        <f>СВОД!E167</f>
        <v>Савченко</v>
      </c>
    </row>
    <row r="168" spans="1:18">
      <c r="A168" s="136">
        <v>174</v>
      </c>
      <c r="B168" s="117" t="s">
        <v>734</v>
      </c>
      <c r="C168" s="132">
        <f>'время открытия'!C168</f>
        <v>31</v>
      </c>
      <c r="D168" s="1">
        <v>0</v>
      </c>
      <c r="E168" s="163">
        <f t="shared" si="3"/>
        <v>100</v>
      </c>
      <c r="F168" s="119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 t="str">
        <f>СВОД!E168</f>
        <v>Ахтямова</v>
      </c>
    </row>
    <row r="169" spans="1:18">
      <c r="A169" s="136">
        <v>175</v>
      </c>
      <c r="B169" s="136" t="s">
        <v>794</v>
      </c>
      <c r="C169" s="132">
        <f>'время открытия'!C169</f>
        <v>4</v>
      </c>
      <c r="D169" s="1">
        <v>0</v>
      </c>
      <c r="E169" s="163">
        <f t="shared" si="3"/>
        <v>100</v>
      </c>
      <c r="F169" s="119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 t="str">
        <f>СВОД!E169</f>
        <v>Калинина</v>
      </c>
    </row>
    <row r="170" spans="1:18">
      <c r="A170" s="136">
        <v>176</v>
      </c>
      <c r="B170" s="136" t="s">
        <v>795</v>
      </c>
      <c r="C170" s="132">
        <f>'время открытия'!C170</f>
        <v>4</v>
      </c>
      <c r="D170" s="1">
        <v>0</v>
      </c>
      <c r="E170" s="163">
        <f t="shared" si="3"/>
        <v>100</v>
      </c>
      <c r="F170" s="119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 t="str">
        <f>СВОД!E170</f>
        <v>Клементьева</v>
      </c>
    </row>
    <row r="171" spans="1:18">
      <c r="A171" s="136">
        <v>178</v>
      </c>
      <c r="B171" s="117" t="s">
        <v>753</v>
      </c>
      <c r="C171" s="132">
        <f>'время открытия'!C171</f>
        <v>18</v>
      </c>
      <c r="D171" s="1">
        <v>0</v>
      </c>
      <c r="E171" s="163">
        <f t="shared" si="3"/>
        <v>100</v>
      </c>
      <c r="F171" s="119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 t="str">
        <f>СВОД!E171</f>
        <v xml:space="preserve">Ахрамеева </v>
      </c>
    </row>
    <row r="172" spans="1:18">
      <c r="A172" s="136">
        <v>179</v>
      </c>
      <c r="B172" s="117" t="s">
        <v>754</v>
      </c>
      <c r="C172" s="132">
        <f>'время открытия'!C172</f>
        <v>18</v>
      </c>
      <c r="D172" s="1">
        <v>0</v>
      </c>
      <c r="E172" s="163">
        <f t="shared" si="3"/>
        <v>100</v>
      </c>
      <c r="F172" s="119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 t="str">
        <f>СВОД!E172</f>
        <v>Клементьева</v>
      </c>
    </row>
    <row r="173" spans="1:18">
      <c r="A173" s="136">
        <v>180</v>
      </c>
      <c r="B173" s="136" t="s">
        <v>796</v>
      </c>
      <c r="C173" s="132">
        <f>'время открытия'!C173</f>
        <v>4</v>
      </c>
      <c r="D173" s="1">
        <v>3</v>
      </c>
      <c r="E173" s="163">
        <f t="shared" si="3"/>
        <v>25</v>
      </c>
      <c r="F173" s="119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 t="str">
        <f>СВОД!E173</f>
        <v>Калинина</v>
      </c>
    </row>
    <row r="174" spans="1:18">
      <c r="A174" s="136">
        <v>181</v>
      </c>
      <c r="B174" s="117" t="s">
        <v>743</v>
      </c>
      <c r="C174" s="132">
        <f>'время открытия'!C174</f>
        <v>31</v>
      </c>
      <c r="D174" s="1">
        <v>19</v>
      </c>
      <c r="E174" s="163">
        <f t="shared" si="3"/>
        <v>38.70967741935484</v>
      </c>
      <c r="F174" s="119"/>
      <c r="G174" s="76">
        <v>1</v>
      </c>
      <c r="H174" s="76"/>
      <c r="I174" s="76">
        <v>14</v>
      </c>
      <c r="J174" s="76"/>
      <c r="K174" s="76"/>
      <c r="L174" s="76"/>
      <c r="M174" s="76"/>
      <c r="N174" s="76"/>
      <c r="O174" s="76"/>
      <c r="P174" s="76"/>
      <c r="Q174" s="76"/>
      <c r="R174" s="76" t="str">
        <f>СВОД!E174</f>
        <v>Савченко</v>
      </c>
    </row>
    <row r="175" spans="1:18">
      <c r="A175" s="136">
        <v>182</v>
      </c>
      <c r="B175" s="117" t="s">
        <v>749</v>
      </c>
      <c r="C175" s="132">
        <f>'время открытия'!C175</f>
        <v>31</v>
      </c>
      <c r="D175" s="1">
        <v>0</v>
      </c>
      <c r="E175" s="163">
        <f t="shared" si="3"/>
        <v>100</v>
      </c>
      <c r="F175" s="119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 t="str">
        <f>СВОД!E175</f>
        <v>Ахтямова</v>
      </c>
    </row>
    <row r="176" spans="1:18">
      <c r="A176" s="136">
        <v>183</v>
      </c>
      <c r="B176" s="117" t="s">
        <v>782</v>
      </c>
      <c r="C176" s="132">
        <f>'время открытия'!C176</f>
        <v>10</v>
      </c>
      <c r="D176" s="1">
        <v>0</v>
      </c>
      <c r="E176" s="163">
        <f t="shared" si="3"/>
        <v>100</v>
      </c>
      <c r="F176" s="119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 t="str">
        <f>СВОД!E176</f>
        <v>Сазонова</v>
      </c>
    </row>
    <row r="177" spans="1:18">
      <c r="A177" s="136">
        <v>184</v>
      </c>
      <c r="B177" s="117" t="s">
        <v>783</v>
      </c>
      <c r="C177" s="132">
        <f>'время открытия'!C177</f>
        <v>10</v>
      </c>
      <c r="D177" s="1">
        <v>0</v>
      </c>
      <c r="E177" s="163">
        <f t="shared" si="3"/>
        <v>100</v>
      </c>
      <c r="F177" s="119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 t="str">
        <f>СВОД!E177</f>
        <v>Сазонова</v>
      </c>
    </row>
    <row r="178" spans="1:18">
      <c r="A178" s="136">
        <v>185</v>
      </c>
      <c r="B178" s="117" t="s">
        <v>758</v>
      </c>
      <c r="C178" s="132">
        <f>'время открытия'!C178</f>
        <v>15</v>
      </c>
      <c r="D178" s="1">
        <v>2</v>
      </c>
      <c r="E178" s="163">
        <f t="shared" si="3"/>
        <v>86.666666666666671</v>
      </c>
      <c r="F178" s="119"/>
      <c r="G178" s="76"/>
      <c r="H178" s="76"/>
      <c r="I178" s="76">
        <v>1</v>
      </c>
      <c r="J178" s="76"/>
      <c r="K178" s="76"/>
      <c r="L178" s="76"/>
      <c r="M178" s="76"/>
      <c r="N178" s="76"/>
      <c r="O178" s="76"/>
      <c r="P178" s="76"/>
      <c r="Q178" s="76"/>
      <c r="R178" s="76" t="str">
        <f>СВОД!E178</f>
        <v>Ахтямова</v>
      </c>
    </row>
    <row r="179" spans="1:18">
      <c r="A179" s="136">
        <v>186</v>
      </c>
      <c r="B179" s="117" t="s">
        <v>744</v>
      </c>
      <c r="C179" s="132">
        <f>'время открытия'!C179</f>
        <v>21</v>
      </c>
      <c r="D179" s="1">
        <v>6</v>
      </c>
      <c r="E179" s="163">
        <f t="shared" si="3"/>
        <v>71.428571428571431</v>
      </c>
      <c r="F179" s="119"/>
      <c r="G179" s="76">
        <v>5</v>
      </c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 t="str">
        <f>СВОД!E179</f>
        <v>Емельянова</v>
      </c>
    </row>
    <row r="180" spans="1:18">
      <c r="A180" s="136">
        <v>187</v>
      </c>
      <c r="B180" s="117" t="s">
        <v>745</v>
      </c>
      <c r="C180" s="132">
        <f>'время открытия'!C180</f>
        <v>21</v>
      </c>
      <c r="D180" s="1">
        <v>1</v>
      </c>
      <c r="E180" s="163">
        <f t="shared" si="3"/>
        <v>95.238095238095241</v>
      </c>
      <c r="F180" s="119"/>
      <c r="G180" s="76">
        <v>1</v>
      </c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 t="str">
        <f>СВОД!E180</f>
        <v>Клементьева</v>
      </c>
    </row>
    <row r="181" spans="1:18">
      <c r="A181" s="136">
        <v>188</v>
      </c>
      <c r="B181" s="117" t="s">
        <v>759</v>
      </c>
      <c r="C181" s="132">
        <f>'время открытия'!C181</f>
        <v>18</v>
      </c>
      <c r="D181" s="1">
        <v>2</v>
      </c>
      <c r="E181" s="163">
        <f t="shared" si="3"/>
        <v>88.888888888888886</v>
      </c>
      <c r="F181" s="119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 t="str">
        <f>СВОД!E181</f>
        <v>Савченко</v>
      </c>
    </row>
    <row r="182" spans="1:18">
      <c r="A182" s="136">
        <v>189</v>
      </c>
      <c r="B182" s="136" t="s">
        <v>797</v>
      </c>
      <c r="C182" s="132">
        <f>'время открытия'!C182</f>
        <v>4</v>
      </c>
      <c r="D182" s="1">
        <v>4</v>
      </c>
      <c r="E182" s="163">
        <f t="shared" si="3"/>
        <v>0</v>
      </c>
      <c r="F182" s="119"/>
      <c r="G182" s="76">
        <v>4</v>
      </c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 t="str">
        <f>СВОД!E182</f>
        <v>Дарьин</v>
      </c>
    </row>
    <row r="183" spans="1:18">
      <c r="A183" s="136">
        <v>190</v>
      </c>
      <c r="B183" s="117" t="s">
        <v>807</v>
      </c>
      <c r="C183" s="132">
        <f>'время открытия'!C183</f>
        <v>4</v>
      </c>
      <c r="D183" s="1">
        <v>0</v>
      </c>
      <c r="E183" s="163">
        <f t="shared" si="3"/>
        <v>100</v>
      </c>
      <c r="F183" s="119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 t="str">
        <f>СВОД!E183</f>
        <v>Емельянова</v>
      </c>
    </row>
    <row r="184" spans="1:18">
      <c r="A184" s="136">
        <v>191</v>
      </c>
      <c r="B184" s="117" t="s">
        <v>808</v>
      </c>
      <c r="C184" s="132">
        <f>'время открытия'!C184</f>
        <v>4</v>
      </c>
      <c r="D184" s="1">
        <v>4</v>
      </c>
      <c r="E184" s="163">
        <f t="shared" si="3"/>
        <v>0</v>
      </c>
      <c r="F184" s="119"/>
      <c r="G184" s="76">
        <v>2</v>
      </c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 t="str">
        <f>СВОД!E184</f>
        <v>Емельянова</v>
      </c>
    </row>
    <row r="185" spans="1:18">
      <c r="A185" s="136">
        <v>194</v>
      </c>
      <c r="B185" s="117" t="s">
        <v>773</v>
      </c>
      <c r="C185" s="132">
        <f>'время открытия'!C185</f>
        <v>7</v>
      </c>
      <c r="D185" s="1">
        <v>7</v>
      </c>
      <c r="E185" s="163">
        <f t="shared" si="3"/>
        <v>0</v>
      </c>
      <c r="F185" s="119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 t="str">
        <f>СВОД!E185</f>
        <v>Дарьин</v>
      </c>
    </row>
    <row r="186" spans="1:18">
      <c r="A186" s="136">
        <v>195</v>
      </c>
      <c r="B186" s="117" t="s">
        <v>781</v>
      </c>
      <c r="C186" s="132">
        <f>'время открытия'!C186</f>
        <v>8</v>
      </c>
      <c r="D186" s="1">
        <v>5</v>
      </c>
      <c r="E186" s="163">
        <f t="shared" si="3"/>
        <v>37.5</v>
      </c>
      <c r="F186" s="119"/>
      <c r="G186" s="76"/>
      <c r="H186" s="76"/>
      <c r="I186" s="76">
        <v>5</v>
      </c>
      <c r="J186" s="76"/>
      <c r="K186" s="76"/>
      <c r="L186" s="76"/>
      <c r="M186" s="76"/>
      <c r="N186" s="76"/>
      <c r="O186" s="76"/>
      <c r="P186" s="76"/>
      <c r="Q186" s="76"/>
      <c r="R186" s="76" t="str">
        <f>СВОД!E186</f>
        <v>Сазонова</v>
      </c>
    </row>
    <row r="187" spans="1:18">
      <c r="A187" s="136">
        <v>196</v>
      </c>
      <c r="B187" s="136" t="s">
        <v>809</v>
      </c>
      <c r="C187" s="132">
        <f>'время открытия'!C187</f>
        <v>3</v>
      </c>
      <c r="D187" s="1">
        <v>3</v>
      </c>
      <c r="E187" s="163">
        <f t="shared" si="3"/>
        <v>0</v>
      </c>
      <c r="F187" s="119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 t="str">
        <f>СВОД!E187</f>
        <v>Мансурова</v>
      </c>
    </row>
    <row r="188" spans="1:18">
      <c r="A188" s="136">
        <v>197</v>
      </c>
      <c r="B188" s="117" t="s">
        <v>750</v>
      </c>
      <c r="C188" s="132">
        <f>'время открытия'!C188</f>
        <v>19</v>
      </c>
      <c r="D188" s="1">
        <v>2</v>
      </c>
      <c r="E188" s="163">
        <f t="shared" si="3"/>
        <v>89.473684210526315</v>
      </c>
      <c r="F188" s="119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 t="str">
        <f>СВОД!E188</f>
        <v>Хасанов</v>
      </c>
    </row>
    <row r="189" spans="1:18">
      <c r="A189" s="136">
        <v>199</v>
      </c>
      <c r="B189" s="136" t="s">
        <v>810</v>
      </c>
      <c r="C189" s="132">
        <f>'время открытия'!C189</f>
        <v>3</v>
      </c>
      <c r="D189" s="1">
        <v>0</v>
      </c>
      <c r="E189" s="163">
        <f t="shared" si="3"/>
        <v>100</v>
      </c>
      <c r="F189" s="119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 t="str">
        <f>СВОД!E189</f>
        <v>Коровина</v>
      </c>
    </row>
    <row r="190" spans="1:18">
      <c r="A190" s="136">
        <v>200</v>
      </c>
      <c r="B190" s="117" t="s">
        <v>780</v>
      </c>
      <c r="C190" s="132">
        <f>'время открытия'!C190</f>
        <v>10</v>
      </c>
      <c r="D190" s="1">
        <v>4</v>
      </c>
      <c r="E190" s="163">
        <f t="shared" si="3"/>
        <v>60</v>
      </c>
      <c r="F190" s="119"/>
      <c r="G190" s="76"/>
      <c r="H190" s="76"/>
      <c r="I190" s="76">
        <v>4</v>
      </c>
      <c r="J190" s="76"/>
      <c r="K190" s="76"/>
      <c r="L190" s="76"/>
      <c r="M190" s="76"/>
      <c r="N190" s="76"/>
      <c r="O190" s="76"/>
      <c r="P190" s="76"/>
      <c r="Q190" s="76"/>
      <c r="R190" s="76" t="str">
        <f>СВОД!E190</f>
        <v>Савченко</v>
      </c>
    </row>
    <row r="191" spans="1:18">
      <c r="A191" s="136">
        <v>204</v>
      </c>
      <c r="B191" s="136" t="s">
        <v>802</v>
      </c>
      <c r="C191" s="132">
        <f>'время открытия'!C191</f>
        <v>1</v>
      </c>
      <c r="D191" s="1">
        <v>1</v>
      </c>
      <c r="E191" s="163">
        <f t="shared" si="3"/>
        <v>0</v>
      </c>
      <c r="F191" s="119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 t="str">
        <f>СВОД!E191</f>
        <v>Неуймина</v>
      </c>
    </row>
    <row r="192" spans="1:18">
      <c r="A192" s="136">
        <v>206</v>
      </c>
      <c r="B192" s="136" t="s">
        <v>811</v>
      </c>
      <c r="C192" s="132">
        <f>'время открытия'!C192</f>
        <v>4</v>
      </c>
      <c r="D192" s="1">
        <v>4</v>
      </c>
      <c r="E192" s="163">
        <f t="shared" si="3"/>
        <v>0</v>
      </c>
      <c r="F192" s="119"/>
      <c r="G192" s="76"/>
      <c r="H192" s="76"/>
      <c r="I192" s="76">
        <v>1</v>
      </c>
      <c r="J192" s="76"/>
      <c r="K192" s="76"/>
      <c r="L192" s="76"/>
      <c r="M192" s="76"/>
      <c r="N192" s="76"/>
      <c r="O192" s="76"/>
      <c r="P192" s="76"/>
      <c r="Q192" s="76"/>
      <c r="R192" s="76" t="str">
        <f>СВОД!E192</f>
        <v>Ахтямова</v>
      </c>
    </row>
    <row r="193" spans="1:18">
      <c r="A193" s="136">
        <v>207</v>
      </c>
      <c r="B193" s="136" t="s">
        <v>812</v>
      </c>
      <c r="C193" s="1">
        <f>'время открытия'!C193</f>
        <v>5</v>
      </c>
      <c r="D193" s="1">
        <v>4</v>
      </c>
      <c r="E193" s="5">
        <f t="shared" si="3"/>
        <v>20</v>
      </c>
      <c r="F193" s="119"/>
      <c r="G193" s="76"/>
      <c r="H193" s="76"/>
      <c r="I193" s="76">
        <v>4</v>
      </c>
      <c r="J193" s="76"/>
      <c r="K193" s="76"/>
      <c r="L193" s="76"/>
      <c r="M193" s="76"/>
      <c r="N193" s="76"/>
      <c r="O193" s="76"/>
      <c r="P193" s="76"/>
      <c r="Q193" s="76"/>
      <c r="R193" s="76" t="str">
        <f>СВОД!E193</f>
        <v>Ахтямова</v>
      </c>
    </row>
    <row r="196" spans="1:18">
      <c r="A196" s="2">
        <v>1</v>
      </c>
      <c r="B196" s="136" t="s">
        <v>530</v>
      </c>
      <c r="C196" s="5">
        <f>AVERAGE(E68,E115,E117,E145,E168,E175,E178,E192,E193)</f>
        <v>77.443249701314201</v>
      </c>
    </row>
    <row r="197" spans="1:18">
      <c r="A197" s="2">
        <v>2</v>
      </c>
      <c r="B197" s="136" t="s">
        <v>761</v>
      </c>
      <c r="C197" s="5">
        <f>AVERAGE(E53,E54,E69,E116,E143,E144,E159)</f>
        <v>98.156682027649779</v>
      </c>
    </row>
    <row r="198" spans="1:18">
      <c r="A198" s="2">
        <v>3</v>
      </c>
      <c r="B198" s="136" t="s">
        <v>697</v>
      </c>
      <c r="C198" s="5">
        <f>AVERAGE(E80,E100,E121,E130,E146,E148,E157,E163,E165,E179,E183,E184)</f>
        <v>83.640552995391701</v>
      </c>
    </row>
    <row r="199" spans="1:18">
      <c r="A199" s="2">
        <v>4</v>
      </c>
      <c r="B199" s="136" t="s">
        <v>567</v>
      </c>
      <c r="C199" s="5">
        <f>AVERAGE(E95,E97,E99,E122,E126,E150,E189)</f>
        <v>98.617511520737338</v>
      </c>
    </row>
    <row r="200" spans="1:18">
      <c r="A200" s="2">
        <v>5</v>
      </c>
      <c r="B200" s="136" t="s">
        <v>169</v>
      </c>
      <c r="C200" s="5">
        <f>AVERAGE(E190,E72,E73,E84,E101,E111,E118,E119,E129,E133,E137,E139,E152,E161,E164,E174,E181,E167)</f>
        <v>84.97411389884509</v>
      </c>
    </row>
    <row r="201" spans="1:18">
      <c r="A201" s="2">
        <v>6</v>
      </c>
      <c r="B201" s="136" t="s">
        <v>626</v>
      </c>
      <c r="C201" s="5">
        <f>AVERAGE(E61,E76,E105,E106,E131,E160)</f>
        <v>94.68390804597702</v>
      </c>
    </row>
    <row r="202" spans="1:18">
      <c r="A202" s="2">
        <v>7</v>
      </c>
      <c r="B202" s="136" t="s">
        <v>764</v>
      </c>
      <c r="C202" s="5">
        <f>AVERAGE(E113,E114,E132,E134)</f>
        <v>91.129032258064512</v>
      </c>
    </row>
    <row r="203" spans="1:18">
      <c r="A203" s="2">
        <v>8</v>
      </c>
      <c r="B203" s="136" t="s">
        <v>698</v>
      </c>
      <c r="C203" s="5">
        <f>AVERAGE(E2,E10,E25,E33,E34,E36,E40,E41,E51,E58,E59,E60,E63,E78,E91,E171)</f>
        <v>94.758064516129025</v>
      </c>
    </row>
    <row r="204" spans="1:18">
      <c r="A204" s="2">
        <v>9</v>
      </c>
      <c r="B204" s="136" t="s">
        <v>696</v>
      </c>
      <c r="C204" s="5">
        <f>AVERAGE(E22,E27,E38,E50,E55,E56,E57,E74,E86,E88,E147,E166)</f>
        <v>97.432332220986268</v>
      </c>
    </row>
    <row r="205" spans="1:18">
      <c r="A205" s="2">
        <v>10</v>
      </c>
      <c r="B205" s="136" t="s">
        <v>629</v>
      </c>
      <c r="C205" s="5">
        <f>AVERAGE(E11,E21,E29,E31,E65,E89,E90,E96,E98,E138,E141,E151,E156,E173,E169)</f>
        <v>90.198516870596947</v>
      </c>
    </row>
    <row r="206" spans="1:18">
      <c r="A206" s="2">
        <v>11</v>
      </c>
      <c r="B206" s="136" t="s">
        <v>168</v>
      </c>
      <c r="C206" s="5">
        <f>AVERAGE(E170,E14,E16,E19,E28,E43,E45,E66,E79,E93,E94,E102,E112,E140,E172,E180)</f>
        <v>98.492703533026102</v>
      </c>
    </row>
    <row r="207" spans="1:18">
      <c r="A207" s="2">
        <v>12</v>
      </c>
      <c r="B207" s="136" t="s">
        <v>699</v>
      </c>
      <c r="C207" s="5">
        <f>AVERAGE(E23,E32,E37,E49,E64,E85,E110,E124,E127,E149,E155,E158)</f>
        <v>98.118279569892479</v>
      </c>
    </row>
    <row r="208" spans="1:18">
      <c r="A208" s="2">
        <v>13</v>
      </c>
      <c r="B208" s="136" t="s">
        <v>700</v>
      </c>
      <c r="C208" s="5">
        <f>AVERAGE(E24,E26,E35,E46,E67,E52,E70,E83,E87,E92,E103,E107,E109,E128,E136,E153,E187)</f>
        <v>89.456040480708396</v>
      </c>
    </row>
    <row r="209" spans="1:5">
      <c r="A209" s="2">
        <v>14</v>
      </c>
      <c r="B209" s="136" t="s">
        <v>509</v>
      </c>
      <c r="C209" s="5">
        <f>AVERAGE(E191,E3,E4,E5,E7,E9,E13,E18,E30,E42,E44,E48,E62,E82,E120,E123,E162)</f>
        <v>92.763200942223378</v>
      </c>
    </row>
    <row r="210" spans="1:5">
      <c r="A210" s="2">
        <v>15</v>
      </c>
      <c r="B210" s="136" t="s">
        <v>762</v>
      </c>
      <c r="C210" s="5">
        <f>AVERAGE(E182,E6,E8,E12,E20,E81,E154,E185)</f>
        <v>72.525027808676313</v>
      </c>
    </row>
    <row r="211" spans="1:5">
      <c r="A211" s="2">
        <v>16</v>
      </c>
      <c r="B211" s="136" t="s">
        <v>627</v>
      </c>
      <c r="C211" s="5">
        <f>AVERAGE(E15,E17,E39,E47,E71,E75,E77,E104,E108,E125,E135,E142,E188)</f>
        <v>91.737843367724508</v>
      </c>
    </row>
    <row r="212" spans="1:5">
      <c r="A212" s="116"/>
      <c r="B212" s="239"/>
      <c r="C212" s="153"/>
      <c r="D212" s="153"/>
      <c r="E212" s="112"/>
    </row>
    <row r="213" spans="1:5">
      <c r="B213" s="196"/>
      <c r="E213" s="112"/>
    </row>
    <row r="214" spans="1:5">
      <c r="A214" s="2">
        <v>1</v>
      </c>
      <c r="B214" s="136" t="s">
        <v>442</v>
      </c>
      <c r="C214" s="5">
        <f>E77</f>
        <v>96.666666666666671</v>
      </c>
      <c r="D214" s="153"/>
      <c r="E214" s="112"/>
    </row>
    <row r="215" spans="1:5">
      <c r="A215" s="2">
        <v>2</v>
      </c>
      <c r="B215" s="136" t="s">
        <v>117</v>
      </c>
      <c r="C215" s="5">
        <f>AVERAGE(E67,E70,E26,E109)</f>
        <v>100</v>
      </c>
      <c r="D215" s="153"/>
      <c r="E215" s="112"/>
    </row>
    <row r="216" spans="1:5">
      <c r="A216" s="2">
        <v>3</v>
      </c>
      <c r="B216" s="136" t="s">
        <v>598</v>
      </c>
      <c r="C216" s="5">
        <f>AVERAGE(E129,E161)</f>
        <v>90.322580645161281</v>
      </c>
      <c r="D216" s="153"/>
      <c r="E216" s="112"/>
    </row>
    <row r="217" spans="1:5">
      <c r="A217" s="2">
        <v>4</v>
      </c>
      <c r="B217" s="136" t="s">
        <v>119</v>
      </c>
      <c r="C217" s="5">
        <f>AVERAGE(E46,E92,E107,E128,E187)</f>
        <v>68.666666666666657</v>
      </c>
      <c r="D217" s="153"/>
      <c r="E217" s="112"/>
    </row>
    <row r="218" spans="1:5">
      <c r="A218" s="2">
        <v>5</v>
      </c>
      <c r="B218" s="136" t="s">
        <v>112</v>
      </c>
      <c r="C218" s="5">
        <f>AVERAGE(E169,E173,E182,E170,E191,E185,E171,E172,E188,E156,E180,E2,E3,E4,E5,E6,E7,E8,E9,E10,E11,E12,E13,E14,E15,E16,E17,E18,E19,E20,E21,E22,E23,E24,E25,E27,E28,E29,E30,E31,E32,E33,E34,E35,E36,E37,E38,E39,E40,E41,E42,E43,E44,E45,E47,E48,E49,E50,E51,E52,E55,E56,E57,E58,E59,E60,E62,E63,E64,E65,E66,E71,E74,E75,E78,E79,E81,E82,E83,E85,E86,E87,E88,E89,E90,E91,E93,E94,E96,E98,E102,E103,E104,E108,E110,E112,E120,E123,E124,E127,E135,E136,E138,E140,E141,E147,E149,E151,E153,E154,E155,E158,E162,E166)</f>
        <v>93.289648241948299</v>
      </c>
      <c r="D218" s="153"/>
      <c r="E218" s="112"/>
    </row>
    <row r="219" spans="1:5">
      <c r="A219" s="2">
        <v>6</v>
      </c>
      <c r="B219" s="136" t="s">
        <v>614</v>
      </c>
      <c r="C219" s="5">
        <f>AVERAGE(E133,E174)</f>
        <v>66.129032258064512</v>
      </c>
      <c r="D219" s="153"/>
      <c r="E219" s="112"/>
    </row>
    <row r="220" spans="1:5">
      <c r="A220" s="2">
        <v>7</v>
      </c>
      <c r="B220" s="136" t="s">
        <v>524</v>
      </c>
      <c r="C220" s="5">
        <f>AVERAGE(E95,E97,E99,E122,E126,E150,E189)</f>
        <v>98.617511520737338</v>
      </c>
      <c r="D220" s="153"/>
      <c r="E220" s="112"/>
    </row>
    <row r="221" spans="1:5">
      <c r="A221" s="2">
        <v>8</v>
      </c>
      <c r="B221" s="136" t="s">
        <v>805</v>
      </c>
      <c r="C221" s="5">
        <f>AVERAGE(E183,E184)</f>
        <v>50</v>
      </c>
      <c r="D221" s="153"/>
      <c r="E221" s="112"/>
    </row>
    <row r="222" spans="1:5">
      <c r="A222" s="2">
        <v>9</v>
      </c>
      <c r="B222" s="136" t="s">
        <v>649</v>
      </c>
      <c r="C222" s="5">
        <f>AVERAGE(E146,E148,E163,E165)</f>
        <v>92.741935483870975</v>
      </c>
      <c r="D222" s="153"/>
      <c r="E222" s="112"/>
    </row>
    <row r="223" spans="1:5">
      <c r="A223" s="2">
        <v>10</v>
      </c>
      <c r="B223" s="136" t="s">
        <v>122</v>
      </c>
      <c r="C223" s="5">
        <f>AVERAGE(E178,E175,E53,E54,E68,E69,E115,E116,E117,E143,E144,E145,E159,E168,E192,E193)</f>
        <v>86.505376344086031</v>
      </c>
      <c r="D223" s="153"/>
      <c r="E223" s="112"/>
    </row>
    <row r="224" spans="1:5">
      <c r="A224" s="2">
        <v>11</v>
      </c>
      <c r="B224" s="136" t="s">
        <v>171</v>
      </c>
      <c r="C224" s="5">
        <f>AVERAGE(E181,E73,E111,E137)</f>
        <v>78.673835125448036</v>
      </c>
      <c r="D224" s="153"/>
      <c r="E224" s="112"/>
    </row>
    <row r="225" spans="1:5">
      <c r="A225" s="2">
        <v>12</v>
      </c>
      <c r="B225" s="136" t="s">
        <v>770</v>
      </c>
      <c r="C225" s="5">
        <f>AVERAGE(E176,E177,E186)</f>
        <v>79.166666666666671</v>
      </c>
      <c r="D225" s="153"/>
      <c r="E225" s="112"/>
    </row>
    <row r="226" spans="1:5">
      <c r="A226" s="2">
        <v>13</v>
      </c>
      <c r="B226" s="136" t="s">
        <v>124</v>
      </c>
      <c r="C226" s="5">
        <f>AVERAGE(E190,E72,E84,E101,E118,E119,E139,E167)</f>
        <v>90.161290322580641</v>
      </c>
      <c r="D226" s="153"/>
      <c r="E226" s="112"/>
    </row>
    <row r="227" spans="1:5">
      <c r="A227" s="2">
        <v>14</v>
      </c>
      <c r="B227" s="136" t="s">
        <v>654</v>
      </c>
      <c r="C227" s="5">
        <f>AVERAGE(E152,E164)</f>
        <v>90.322580645161281</v>
      </c>
      <c r="D227" s="153"/>
      <c r="E227" s="112"/>
    </row>
    <row r="228" spans="1:5">
      <c r="A228" s="2">
        <v>15</v>
      </c>
      <c r="B228" s="136" t="s">
        <v>471</v>
      </c>
      <c r="C228" s="5">
        <f>AVERAGE(E80,E100,E121,E130,E157,E179)</f>
        <v>88.786482334869433</v>
      </c>
      <c r="D228" s="153"/>
      <c r="E228" s="112"/>
    </row>
    <row r="229" spans="1:5">
      <c r="A229" s="2">
        <v>16</v>
      </c>
      <c r="B229" s="136" t="s">
        <v>559</v>
      </c>
      <c r="C229" s="5">
        <f>AVERAGE(E113,E114,E132,E134)</f>
        <v>91.129032258064512</v>
      </c>
      <c r="D229" s="153"/>
      <c r="E229" s="112"/>
    </row>
    <row r="230" spans="1:5">
      <c r="A230" s="2">
        <v>17</v>
      </c>
      <c r="B230" s="136" t="s">
        <v>584</v>
      </c>
      <c r="C230" s="5">
        <f>AVERAGE(E125,E142)</f>
        <v>93.548387096774206</v>
      </c>
      <c r="D230" s="153"/>
      <c r="E230" s="112"/>
    </row>
    <row r="231" spans="1:5">
      <c r="A231" s="2">
        <v>18</v>
      </c>
      <c r="B231" s="136" t="s">
        <v>593</v>
      </c>
      <c r="C231" s="5">
        <f>E131</f>
        <v>89.285714285714292</v>
      </c>
      <c r="D231" s="153"/>
      <c r="E231" s="112"/>
    </row>
    <row r="232" spans="1:5">
      <c r="A232" s="2">
        <v>19</v>
      </c>
      <c r="B232" s="136" t="s">
        <v>115</v>
      </c>
      <c r="C232" s="5">
        <f>AVERAGE(E61,E76,E105,E106,E160)</f>
        <v>95.763546798029566</v>
      </c>
      <c r="D232" s="153"/>
      <c r="E232" s="112"/>
    </row>
    <row r="233" spans="1:5">
      <c r="A233" s="116"/>
      <c r="B233" s="116"/>
    </row>
    <row r="235" spans="1:5">
      <c r="A235" s="2">
        <v>1</v>
      </c>
      <c r="B235" s="136" t="s">
        <v>167</v>
      </c>
      <c r="C235" s="5">
        <f>AVERAGE(E183,E184,E192,E193,E189,E167,E190,E181,E178,E174,E175,E179,E168,E159,E53,E54,E68,E69,E72,E73,E80,E84,E95,E97,E99,E100,E101,E111,E115,E116,E117,E118,E119,E121,E122,E126,E129,E130,E133,E137,E139,E143,E144,E145,E146,E148,E150,E152,E157,E161,E163,E164,E165)</f>
        <v>86.936401665555664</v>
      </c>
    </row>
    <row r="236" spans="1:5">
      <c r="A236" s="2">
        <v>2</v>
      </c>
      <c r="B236" s="136" t="s">
        <v>170</v>
      </c>
      <c r="C236" s="5">
        <f>AVERAGE(E61,E76,E105,E106,E113,E114,E131,E132,E134,E160)</f>
        <v>93.261957730812014</v>
      </c>
    </row>
    <row r="237" spans="1:5">
      <c r="A237" s="2">
        <v>3</v>
      </c>
      <c r="B237" s="136" t="s">
        <v>777</v>
      </c>
      <c r="C237" s="5">
        <f>AVERAGE(E176,E177,E186)</f>
        <v>79.166666666666671</v>
      </c>
    </row>
    <row r="238" spans="1:5">
      <c r="A238" s="2">
        <v>4</v>
      </c>
      <c r="B238" s="136" t="s">
        <v>620</v>
      </c>
      <c r="C238" s="5">
        <f>AVERAGE(E187,E191,E170,E172,E180,E3,E4,E5,E7,E9,E13,E14,E16,E18,E19,E23,E24,E26,E28,E30,E32,E35,E37,E42,E43,E44,E45,E46,E48,E49,E52,E62,E64,E66,E67,E70,E79,E82,E83,E85,E87,E92,E93,E94,E102,E103,E107,E109,E110,E112,E120,E123,E124,E127,E128,E136,E140,E149,E153,E155,E158,E162)</f>
        <v>94.371447025112445</v>
      </c>
    </row>
    <row r="239" spans="1:5">
      <c r="A239" s="2">
        <v>5</v>
      </c>
      <c r="B239" s="89" t="s">
        <v>701</v>
      </c>
      <c r="C239" s="5">
        <f>AVERAGE(E169,E173,E182,E185,E171,E188,E51,E156,E2,E6,E8,E10,E11,E12,E15,E17,E20,E21,E22,E25,E27,E29,E31,E33,E34,E36,E38,E39,E40,E41,E47,E50,E55,E56,E57,E58,E59,E60,E63,E65,E71,E74,E75,E77,E78,E81,E86,E88,E89,E90,E91,E96,E98,E104,E108,E125,E135,E138,E141,E142,E147,E151,E154,E166)</f>
        <v>90.79823372216697</v>
      </c>
    </row>
    <row r="242" spans="2:10">
      <c r="B242" s="123" t="s">
        <v>218</v>
      </c>
      <c r="C242" s="123"/>
      <c r="D242" s="123"/>
      <c r="E242" s="123"/>
      <c r="F242" s="123"/>
      <c r="G242" s="123"/>
      <c r="H242" s="123"/>
      <c r="I242" s="123"/>
      <c r="J242" s="123"/>
    </row>
    <row r="243" spans="2:10">
      <c r="B243" s="353" t="s">
        <v>219</v>
      </c>
      <c r="C243" s="353"/>
      <c r="D243" s="353"/>
      <c r="E243" s="353"/>
      <c r="F243" s="353"/>
      <c r="G243" s="353"/>
      <c r="H243" s="353"/>
      <c r="I243" s="353"/>
      <c r="J243" s="353"/>
    </row>
    <row r="244" spans="2:10">
      <c r="B244" s="361" t="s">
        <v>231</v>
      </c>
      <c r="C244" s="361"/>
      <c r="D244" s="361"/>
      <c r="E244" s="361"/>
      <c r="F244" s="361"/>
      <c r="G244" s="361"/>
      <c r="H244" s="361"/>
      <c r="I244" s="361"/>
      <c r="J244" s="361"/>
    </row>
    <row r="245" spans="2:10">
      <c r="B245" s="354" t="s">
        <v>368</v>
      </c>
      <c r="C245" s="361"/>
      <c r="D245" s="361"/>
      <c r="E245" s="361"/>
      <c r="F245" s="361"/>
      <c r="G245" s="361"/>
      <c r="H245" s="361"/>
      <c r="I245" s="361"/>
      <c r="J245" s="361"/>
    </row>
    <row r="246" spans="2:10">
      <c r="B246" s="361" t="s">
        <v>369</v>
      </c>
      <c r="C246" s="361"/>
      <c r="D246" s="361"/>
      <c r="E246" s="361"/>
      <c r="F246" s="361"/>
      <c r="G246" s="361"/>
      <c r="H246" s="361"/>
      <c r="I246" s="361"/>
      <c r="J246" s="361"/>
    </row>
    <row r="247" spans="2:10">
      <c r="B247" s="361" t="s">
        <v>370</v>
      </c>
      <c r="C247" s="361"/>
      <c r="D247" s="361"/>
      <c r="E247" s="361"/>
      <c r="F247" s="361"/>
      <c r="G247" s="361"/>
      <c r="H247" s="361"/>
      <c r="I247" s="361"/>
      <c r="J247" s="361"/>
    </row>
    <row r="249" spans="2:10">
      <c r="B249" s="359" t="s">
        <v>221</v>
      </c>
      <c r="C249" s="359"/>
      <c r="D249" s="359"/>
      <c r="E249" s="359"/>
      <c r="F249" s="359"/>
      <c r="G249" s="359"/>
      <c r="H249" s="359"/>
      <c r="I249" s="359"/>
      <c r="J249" s="359"/>
    </row>
    <row r="250" spans="2:10">
      <c r="B250" s="357" t="s">
        <v>371</v>
      </c>
      <c r="C250" s="357"/>
      <c r="D250" s="357"/>
      <c r="E250" s="357"/>
      <c r="F250" s="357"/>
      <c r="G250" s="357"/>
      <c r="H250" s="357"/>
      <c r="I250" s="357"/>
      <c r="J250" s="357"/>
    </row>
    <row r="251" spans="2:10">
      <c r="B251" s="357" t="s">
        <v>372</v>
      </c>
      <c r="C251" s="357"/>
      <c r="D251" s="357"/>
      <c r="E251" s="357"/>
      <c r="F251" s="357"/>
      <c r="G251" s="357"/>
      <c r="H251" s="357"/>
      <c r="I251" s="357"/>
      <c r="J251" s="357"/>
    </row>
    <row r="252" spans="2:10">
      <c r="B252" s="352" t="s">
        <v>373</v>
      </c>
      <c r="C252" s="357"/>
      <c r="D252" s="357"/>
      <c r="E252" s="357"/>
      <c r="F252" s="357"/>
      <c r="G252" s="357"/>
      <c r="H252" s="357"/>
      <c r="I252" s="357"/>
      <c r="J252" s="357"/>
    </row>
  </sheetData>
  <autoFilter ref="A1:P193"/>
  <mergeCells count="9">
    <mergeCell ref="B250:J250"/>
    <mergeCell ref="B251:J251"/>
    <mergeCell ref="B252:J252"/>
    <mergeCell ref="B243:J243"/>
    <mergeCell ref="B244:J244"/>
    <mergeCell ref="B245:J245"/>
    <mergeCell ref="B246:J246"/>
    <mergeCell ref="B247:J247"/>
    <mergeCell ref="B249:J249"/>
  </mergeCells>
  <conditionalFormatting sqref="C196:C211 E2:E193">
    <cfRule type="cellIs" dxfId="166" priority="70" operator="lessThan">
      <formula>90</formula>
    </cfRule>
    <cfRule type="cellIs" dxfId="165" priority="71" operator="between">
      <formula>94.99</formula>
      <formula>90</formula>
    </cfRule>
    <cfRule type="cellIs" dxfId="164" priority="72" operator="greaterThan">
      <formula>94.99</formula>
    </cfRule>
  </conditionalFormatting>
  <conditionalFormatting sqref="C235:C239">
    <cfRule type="cellIs" dxfId="163" priority="7" operator="lessThan">
      <formula>90</formula>
    </cfRule>
    <cfRule type="cellIs" dxfId="162" priority="8" operator="between">
      <formula>94.99</formula>
      <formula>90</formula>
    </cfRule>
    <cfRule type="cellIs" dxfId="161" priority="9" operator="greaterThan">
      <formula>94.99</formula>
    </cfRule>
  </conditionalFormatting>
  <conditionalFormatting sqref="C214:C232">
    <cfRule type="cellIs" dxfId="160" priority="1" operator="lessThan">
      <formula>90</formula>
    </cfRule>
    <cfRule type="cellIs" dxfId="159" priority="2" operator="between">
      <formula>94.99</formula>
      <formula>90</formula>
    </cfRule>
    <cfRule type="cellIs" dxfId="158" priority="3" operator="greaterThan">
      <formula>94.99</formula>
    </cfRule>
  </conditionalFormatting>
  <hyperlinks>
    <hyperlink ref="T1" location="СВОД!A1" display="СВОД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254"/>
  <sheetViews>
    <sheetView zoomScale="85" zoomScaleNormal="85" workbookViewId="0">
      <pane xSplit="1" ySplit="1" topLeftCell="B167" activePane="bottomRight" state="frozen"/>
      <selection activeCell="G201" sqref="G201"/>
      <selection pane="topRight" activeCell="G201" sqref="G201"/>
      <selection pane="bottomLeft" activeCell="G201" sqref="G201"/>
      <selection pane="bottomRight" activeCell="H1" sqref="H1"/>
    </sheetView>
  </sheetViews>
  <sheetFormatPr defaultRowHeight="14.4"/>
  <cols>
    <col min="1" max="1" width="4.109375" bestFit="1" customWidth="1"/>
    <col min="2" max="2" width="29.109375" bestFit="1" customWidth="1"/>
    <col min="3" max="3" width="13.33203125" customWidth="1"/>
    <col min="5" max="5" width="15.77734375" customWidth="1"/>
    <col min="6" max="6" width="11.21875" bestFit="1" customWidth="1"/>
    <col min="8" max="8" width="20" bestFit="1" customWidth="1"/>
    <col min="9" max="9" width="20.6640625" bestFit="1" customWidth="1"/>
  </cols>
  <sheetData>
    <row r="1" spans="1:9" ht="39.6">
      <c r="A1" s="1" t="s">
        <v>0</v>
      </c>
      <c r="B1" s="3" t="s">
        <v>1</v>
      </c>
      <c r="C1" s="63" t="s">
        <v>87</v>
      </c>
      <c r="D1" s="8" t="s">
        <v>88</v>
      </c>
      <c r="E1" s="8" t="s">
        <v>151</v>
      </c>
      <c r="F1" s="76" t="str">
        <f>СВОД!E1</f>
        <v>Супервайзер</v>
      </c>
      <c r="H1" s="10" t="s">
        <v>100</v>
      </c>
    </row>
    <row r="2" spans="1:9">
      <c r="A2" s="1">
        <v>1</v>
      </c>
      <c r="B2" s="89" t="s">
        <v>2</v>
      </c>
      <c r="C2" s="5"/>
      <c r="D2" s="32">
        <f>100-C2*100/'время открытия'!C2</f>
        <v>100</v>
      </c>
      <c r="E2" s="32"/>
      <c r="F2" s="76" t="str">
        <f>СВОД!E2</f>
        <v>Ахрамеева</v>
      </c>
    </row>
    <row r="3" spans="1:9">
      <c r="A3" s="1">
        <v>2</v>
      </c>
      <c r="B3" s="89" t="s">
        <v>3</v>
      </c>
      <c r="C3" s="241"/>
      <c r="D3" s="32">
        <f>100-C3*100/'время открытия'!C3</f>
        <v>100</v>
      </c>
      <c r="E3" s="32"/>
      <c r="F3" s="76" t="str">
        <f>СВОД!E3</f>
        <v>Неуймина</v>
      </c>
    </row>
    <row r="4" spans="1:9">
      <c r="A4" s="1">
        <v>3</v>
      </c>
      <c r="B4" s="89" t="s">
        <v>4</v>
      </c>
      <c r="C4" s="241"/>
      <c r="D4" s="32">
        <f>100-C4*100/'время открытия'!C4</f>
        <v>100</v>
      </c>
      <c r="E4" s="32"/>
      <c r="F4" s="76" t="str">
        <f>СВОД!E4</f>
        <v>Неуймина</v>
      </c>
    </row>
    <row r="5" spans="1:9">
      <c r="A5" s="1">
        <v>4</v>
      </c>
      <c r="B5" s="89" t="s">
        <v>5</v>
      </c>
      <c r="C5" s="241"/>
      <c r="D5" s="32">
        <f>100-C5*100/'время открытия'!C5</f>
        <v>100</v>
      </c>
      <c r="E5" s="32"/>
      <c r="F5" s="76" t="str">
        <f>СВОД!E5</f>
        <v>Неуймина</v>
      </c>
      <c r="H5" s="4">
        <v>100</v>
      </c>
      <c r="I5" s="48"/>
    </row>
    <row r="6" spans="1:9">
      <c r="A6" s="1">
        <v>5</v>
      </c>
      <c r="B6" s="89" t="s">
        <v>6</v>
      </c>
      <c r="C6" s="5"/>
      <c r="D6" s="32">
        <f>100-C6*100/'время открытия'!C6</f>
        <v>100</v>
      </c>
      <c r="E6" s="32"/>
      <c r="F6" s="76" t="str">
        <f>СВОД!E6</f>
        <v>Дарьин</v>
      </c>
      <c r="H6" s="4" t="s">
        <v>202</v>
      </c>
      <c r="I6" s="50"/>
    </row>
    <row r="7" spans="1:9">
      <c r="A7" s="1">
        <v>6</v>
      </c>
      <c r="B7" s="89" t="s">
        <v>7</v>
      </c>
      <c r="C7" s="5"/>
      <c r="D7" s="32">
        <f>100-C7*100/'время открытия'!C7</f>
        <v>100</v>
      </c>
      <c r="E7" s="32"/>
      <c r="F7" s="76" t="str">
        <f>СВОД!E7</f>
        <v>Неуймина</v>
      </c>
    </row>
    <row r="8" spans="1:9">
      <c r="A8" s="1">
        <v>7</v>
      </c>
      <c r="B8" s="89" t="s">
        <v>8</v>
      </c>
      <c r="C8" s="241"/>
      <c r="D8" s="32">
        <f>100-C8*100/'время открытия'!C8</f>
        <v>100</v>
      </c>
      <c r="E8" s="32"/>
      <c r="F8" s="76" t="str">
        <f>СВОД!E8</f>
        <v>Дарьин</v>
      </c>
      <c r="H8" t="s">
        <v>288</v>
      </c>
      <c r="I8" s="125">
        <v>42158</v>
      </c>
    </row>
    <row r="9" spans="1:9">
      <c r="A9" s="1">
        <v>8</v>
      </c>
      <c r="B9" s="89" t="s">
        <v>9</v>
      </c>
      <c r="C9" s="5"/>
      <c r="D9" s="32">
        <f>100-C9*100/'время открытия'!C9</f>
        <v>100</v>
      </c>
      <c r="E9" s="32"/>
      <c r="F9" s="76" t="str">
        <f>СВОД!E9</f>
        <v>Неуймина</v>
      </c>
      <c r="H9" t="s">
        <v>289</v>
      </c>
      <c r="I9" t="s">
        <v>476</v>
      </c>
    </row>
    <row r="10" spans="1:9">
      <c r="A10" s="1">
        <v>9</v>
      </c>
      <c r="B10" s="89" t="s">
        <v>10</v>
      </c>
      <c r="C10" s="5"/>
      <c r="D10" s="32">
        <f>100-C10*100/'время открытия'!C10</f>
        <v>100</v>
      </c>
      <c r="E10" s="32"/>
      <c r="F10" s="76" t="str">
        <f>СВОД!E10</f>
        <v>Ахрамеева</v>
      </c>
    </row>
    <row r="11" spans="1:9">
      <c r="A11" s="1">
        <v>10</v>
      </c>
      <c r="B11" s="89" t="s">
        <v>11</v>
      </c>
      <c r="C11" s="5"/>
      <c r="D11" s="32">
        <f>100-C11*100/'время открытия'!C11</f>
        <v>100</v>
      </c>
      <c r="E11" s="32"/>
      <c r="F11" s="76" t="str">
        <f>СВОД!E11</f>
        <v>Калинина</v>
      </c>
      <c r="H11" s="137" t="s">
        <v>825</v>
      </c>
    </row>
    <row r="12" spans="1:9">
      <c r="A12" s="1">
        <v>11</v>
      </c>
      <c r="B12" s="89" t="s">
        <v>12</v>
      </c>
      <c r="C12" s="5">
        <v>1</v>
      </c>
      <c r="D12" s="32">
        <f>100-C12*100/'время открытия'!C12</f>
        <v>96.774193548387103</v>
      </c>
      <c r="E12" s="32" t="s">
        <v>729</v>
      </c>
      <c r="F12" s="76" t="str">
        <f>СВОД!E12</f>
        <v>Дарьин</v>
      </c>
    </row>
    <row r="13" spans="1:9">
      <c r="A13" s="1">
        <v>12</v>
      </c>
      <c r="B13" s="89" t="s">
        <v>13</v>
      </c>
      <c r="C13" s="5">
        <v>1</v>
      </c>
      <c r="D13" s="32">
        <f>100-C13*100/'время открытия'!C13</f>
        <v>96.774193548387103</v>
      </c>
      <c r="E13" s="32" t="s">
        <v>729</v>
      </c>
      <c r="F13" s="76" t="str">
        <f>СВОД!E13</f>
        <v>Неуймина</v>
      </c>
    </row>
    <row r="14" spans="1:9">
      <c r="A14" s="1">
        <v>13</v>
      </c>
      <c r="B14" s="89" t="s">
        <v>14</v>
      </c>
      <c r="C14" s="241"/>
      <c r="D14" s="32">
        <f>100-C14*100/'время открытия'!C14</f>
        <v>100</v>
      </c>
      <c r="E14" s="32"/>
      <c r="F14" s="76" t="str">
        <f>СВОД!E14</f>
        <v>Клементьева</v>
      </c>
    </row>
    <row r="15" spans="1:9">
      <c r="A15" s="1">
        <v>14</v>
      </c>
      <c r="B15" s="89" t="s">
        <v>15</v>
      </c>
      <c r="C15" s="5">
        <v>1</v>
      </c>
      <c r="D15" s="32">
        <f>100-C15*100/'время открытия'!C15</f>
        <v>96.774193548387103</v>
      </c>
      <c r="E15" s="32">
        <v>-72291.28</v>
      </c>
      <c r="F15" s="76" t="str">
        <f>СВОД!E15</f>
        <v>Хасанов</v>
      </c>
    </row>
    <row r="16" spans="1:9" ht="15.6">
      <c r="A16" s="1">
        <v>15</v>
      </c>
      <c r="B16" s="89" t="s">
        <v>16</v>
      </c>
      <c r="C16" s="241"/>
      <c r="D16" s="32">
        <f>100-C16*100/'время открытия'!C16</f>
        <v>100</v>
      </c>
      <c r="E16" s="32"/>
      <c r="F16" s="76" t="str">
        <f>СВОД!E16</f>
        <v>Клементьева</v>
      </c>
      <c r="G16" s="315"/>
    </row>
    <row r="17" spans="1:6">
      <c r="A17" s="1">
        <v>16</v>
      </c>
      <c r="B17" s="89" t="s">
        <v>17</v>
      </c>
      <c r="C17" s="5">
        <v>2</v>
      </c>
      <c r="D17" s="32">
        <f>100-C17*100/'время открытия'!C17</f>
        <v>93.548387096774192</v>
      </c>
      <c r="E17" s="32" t="s">
        <v>785</v>
      </c>
      <c r="F17" s="76" t="str">
        <f>СВОД!E17</f>
        <v>Хасанов</v>
      </c>
    </row>
    <row r="18" spans="1:6">
      <c r="A18" s="1">
        <v>17</v>
      </c>
      <c r="B18" s="89" t="s">
        <v>18</v>
      </c>
      <c r="C18" s="5">
        <v>1</v>
      </c>
      <c r="D18" s="32">
        <f>100-C18*100/'время открытия'!C18</f>
        <v>96.774193548387103</v>
      </c>
      <c r="E18" s="32">
        <v>500</v>
      </c>
      <c r="F18" s="76" t="str">
        <f>СВОД!E18</f>
        <v>Неуймина</v>
      </c>
    </row>
    <row r="19" spans="1:6">
      <c r="A19" s="1">
        <v>18</v>
      </c>
      <c r="B19" s="89" t="s">
        <v>19</v>
      </c>
      <c r="C19" s="5"/>
      <c r="D19" s="32">
        <f>100-C19*100/'время открытия'!C19</f>
        <v>100</v>
      </c>
      <c r="E19" s="32"/>
      <c r="F19" s="76" t="str">
        <f>СВОД!E19</f>
        <v>Клементьева</v>
      </c>
    </row>
    <row r="20" spans="1:6">
      <c r="A20" s="1">
        <v>19</v>
      </c>
      <c r="B20" s="89" t="s">
        <v>20</v>
      </c>
      <c r="C20" s="241"/>
      <c r="D20" s="32">
        <f>100-C20*100/'время открытия'!C20</f>
        <v>100</v>
      </c>
      <c r="E20" s="32"/>
      <c r="F20" s="76" t="str">
        <f>СВОД!E20</f>
        <v>Дарьин</v>
      </c>
    </row>
    <row r="21" spans="1:6">
      <c r="A21" s="1">
        <v>20</v>
      </c>
      <c r="B21" s="89" t="s">
        <v>21</v>
      </c>
      <c r="C21" s="5"/>
      <c r="D21" s="32">
        <f>100-C21*100/'время открытия'!C21</f>
        <v>100</v>
      </c>
      <c r="E21" s="32"/>
      <c r="F21" s="76" t="str">
        <f>СВОД!E21</f>
        <v>Калинина</v>
      </c>
    </row>
    <row r="22" spans="1:6">
      <c r="A22" s="1">
        <v>21</v>
      </c>
      <c r="B22" s="89" t="s">
        <v>22</v>
      </c>
      <c r="C22" s="5"/>
      <c r="D22" s="32">
        <f>100-C22*100/'время открытия'!C22</f>
        <v>100</v>
      </c>
      <c r="E22" s="32"/>
      <c r="F22" s="76" t="str">
        <f>СВОД!E22</f>
        <v>Жарникова</v>
      </c>
    </row>
    <row r="23" spans="1:6">
      <c r="A23" s="1">
        <v>22</v>
      </c>
      <c r="B23" s="89" t="s">
        <v>23</v>
      </c>
      <c r="C23" s="5">
        <v>1</v>
      </c>
      <c r="D23" s="32">
        <f>100-C23*100/'время открытия'!C23</f>
        <v>96.774193548387103</v>
      </c>
      <c r="E23" s="32">
        <v>500</v>
      </c>
      <c r="F23" s="76" t="str">
        <f>СВОД!E23</f>
        <v>Мазырин</v>
      </c>
    </row>
    <row r="24" spans="1:6">
      <c r="A24" s="1">
        <v>23</v>
      </c>
      <c r="B24" s="89" t="s">
        <v>24</v>
      </c>
      <c r="C24" s="5">
        <v>1</v>
      </c>
      <c r="D24" s="32">
        <f>100-C24*100/'время открытия'!C24</f>
        <v>94.73684210526315</v>
      </c>
      <c r="E24" s="32" t="s">
        <v>729</v>
      </c>
      <c r="F24" s="76" t="str">
        <f>СВОД!E24</f>
        <v>Мансурова</v>
      </c>
    </row>
    <row r="25" spans="1:6">
      <c r="A25" s="1">
        <v>24</v>
      </c>
      <c r="B25" s="89" t="s">
        <v>25</v>
      </c>
      <c r="C25" s="5"/>
      <c r="D25" s="32">
        <f>100-C25*100/'время открытия'!C25</f>
        <v>100</v>
      </c>
      <c r="E25" s="32"/>
      <c r="F25" s="76" t="str">
        <f>СВОД!E25</f>
        <v>Ахрамеева</v>
      </c>
    </row>
    <row r="26" spans="1:6">
      <c r="A26" s="1">
        <v>25</v>
      </c>
      <c r="B26" s="89" t="s">
        <v>26</v>
      </c>
      <c r="C26" s="241"/>
      <c r="D26" s="32">
        <f>100-C26*100/'время открытия'!C26</f>
        <v>100</v>
      </c>
      <c r="E26" s="32"/>
      <c r="F26" s="76" t="str">
        <f>СВОД!E26</f>
        <v>Мансурова</v>
      </c>
    </row>
    <row r="27" spans="1:6">
      <c r="A27" s="1">
        <v>26</v>
      </c>
      <c r="B27" s="89" t="s">
        <v>27</v>
      </c>
      <c r="C27" s="241"/>
      <c r="D27" s="32">
        <f>100-C27*100/'время открытия'!C27</f>
        <v>100</v>
      </c>
      <c r="E27" s="32"/>
      <c r="F27" s="76" t="str">
        <f>СВОД!E27</f>
        <v>Жарникова</v>
      </c>
    </row>
    <row r="28" spans="1:6">
      <c r="A28" s="1">
        <v>27</v>
      </c>
      <c r="B28" s="89" t="s">
        <v>28</v>
      </c>
      <c r="C28" s="241"/>
      <c r="D28" s="32">
        <f>100-C28*100/'время открытия'!C28</f>
        <v>100</v>
      </c>
      <c r="E28" s="32"/>
      <c r="F28" s="76" t="str">
        <f>СВОД!E28</f>
        <v>Клементьева</v>
      </c>
    </row>
    <row r="29" spans="1:6">
      <c r="A29" s="1">
        <v>28</v>
      </c>
      <c r="B29" s="89" t="s">
        <v>29</v>
      </c>
      <c r="C29" s="5">
        <v>1</v>
      </c>
      <c r="D29" s="32">
        <f>100-C29*100/'время открытия'!C29</f>
        <v>96.774193548387103</v>
      </c>
      <c r="E29" s="32" t="s">
        <v>823</v>
      </c>
      <c r="F29" s="76" t="str">
        <f>СВОД!E29</f>
        <v>Калинина</v>
      </c>
    </row>
    <row r="30" spans="1:6">
      <c r="A30" s="1">
        <v>29</v>
      </c>
      <c r="B30" s="89" t="s">
        <v>30</v>
      </c>
      <c r="C30" s="5">
        <v>2</v>
      </c>
      <c r="D30" s="32">
        <f>100-C30*100/'время открытия'!C30</f>
        <v>93.548387096774192</v>
      </c>
      <c r="E30" s="32" t="s">
        <v>786</v>
      </c>
      <c r="F30" s="76" t="str">
        <f>СВОД!E30</f>
        <v>Неуймина</v>
      </c>
    </row>
    <row r="31" spans="1:6">
      <c r="A31" s="1">
        <v>30</v>
      </c>
      <c r="B31" s="136" t="s">
        <v>31</v>
      </c>
      <c r="C31" s="5">
        <v>1</v>
      </c>
      <c r="D31" s="32">
        <f>100-C31*100/'время открытия'!C31</f>
        <v>96.551724137931032</v>
      </c>
      <c r="E31" s="32" t="s">
        <v>729</v>
      </c>
      <c r="F31" s="76" t="str">
        <f>СВОД!E31</f>
        <v>Калинина</v>
      </c>
    </row>
    <row r="32" spans="1:6">
      <c r="A32" s="1">
        <v>31</v>
      </c>
      <c r="B32" s="136" t="s">
        <v>32</v>
      </c>
      <c r="C32" s="5">
        <v>1</v>
      </c>
      <c r="D32" s="32">
        <f>100-C32*100/'время открытия'!C32</f>
        <v>96.774193548387103</v>
      </c>
      <c r="E32" s="32">
        <v>1000</v>
      </c>
      <c r="F32" s="76" t="str">
        <f>СВОД!E32</f>
        <v>Мазырин</v>
      </c>
    </row>
    <row r="33" spans="1:6">
      <c r="A33" s="1">
        <v>32</v>
      </c>
      <c r="B33" s="136" t="s">
        <v>33</v>
      </c>
      <c r="C33" s="5">
        <v>1</v>
      </c>
      <c r="D33" s="32">
        <f>100-C33*100/'время открытия'!C33</f>
        <v>96.774193548387103</v>
      </c>
      <c r="E33" s="32" t="s">
        <v>729</v>
      </c>
      <c r="F33" s="76" t="str">
        <f>СВОД!E33</f>
        <v>Ахрамеева</v>
      </c>
    </row>
    <row r="34" spans="1:6">
      <c r="A34" s="1">
        <v>33</v>
      </c>
      <c r="B34" s="136" t="s">
        <v>34</v>
      </c>
      <c r="C34" s="241"/>
      <c r="D34" s="32">
        <f>100-C34*100/'время открытия'!C34</f>
        <v>100</v>
      </c>
      <c r="E34" s="32"/>
      <c r="F34" s="76" t="str">
        <f>СВОД!E34</f>
        <v>Ахрамеева</v>
      </c>
    </row>
    <row r="35" spans="1:6">
      <c r="A35" s="1">
        <v>34</v>
      </c>
      <c r="B35" s="136" t="s">
        <v>35</v>
      </c>
      <c r="C35" s="5"/>
      <c r="D35" s="32">
        <f>100-C35*100/'время открытия'!C35</f>
        <v>100</v>
      </c>
      <c r="E35" s="32"/>
      <c r="F35" s="76" t="str">
        <f>СВОД!E35</f>
        <v>Мансурова</v>
      </c>
    </row>
    <row r="36" spans="1:6">
      <c r="A36" s="1">
        <v>35</v>
      </c>
      <c r="B36" s="136" t="s">
        <v>36</v>
      </c>
      <c r="C36" s="241"/>
      <c r="D36" s="32">
        <f>100-C36*100/'время открытия'!C36</f>
        <v>100</v>
      </c>
      <c r="E36" s="32"/>
      <c r="F36" s="76" t="str">
        <f>СВОД!E36</f>
        <v>Ахрамеева</v>
      </c>
    </row>
    <row r="37" spans="1:6">
      <c r="A37" s="1">
        <v>36</v>
      </c>
      <c r="B37" s="136" t="s">
        <v>37</v>
      </c>
      <c r="C37" s="5"/>
      <c r="D37" s="32">
        <f>100-C37*100/'время открытия'!C37</f>
        <v>100</v>
      </c>
      <c r="E37" s="32"/>
      <c r="F37" s="76" t="str">
        <f>СВОД!E37</f>
        <v>Мазырин</v>
      </c>
    </row>
    <row r="38" spans="1:6">
      <c r="A38" s="1">
        <v>37</v>
      </c>
      <c r="B38" s="136" t="s">
        <v>38</v>
      </c>
      <c r="C38" s="5">
        <v>1</v>
      </c>
      <c r="D38" s="32">
        <f>100-C38*100/'время открытия'!C38</f>
        <v>96.551724137931032</v>
      </c>
      <c r="E38" s="32" t="s">
        <v>729</v>
      </c>
      <c r="F38" s="76" t="str">
        <f>СВОД!E38</f>
        <v>Жарникова</v>
      </c>
    </row>
    <row r="39" spans="1:6">
      <c r="A39" s="1">
        <v>38</v>
      </c>
      <c r="B39" s="136" t="s">
        <v>39</v>
      </c>
      <c r="C39" s="5">
        <v>1</v>
      </c>
      <c r="D39" s="32">
        <f>100-C39*100/'время открытия'!C39</f>
        <v>96.774193548387103</v>
      </c>
      <c r="E39" s="32">
        <v>500</v>
      </c>
      <c r="F39" s="76" t="str">
        <f>СВОД!E39</f>
        <v>Хасанов</v>
      </c>
    </row>
    <row r="40" spans="1:6">
      <c r="A40" s="1">
        <v>39</v>
      </c>
      <c r="B40" s="136" t="s">
        <v>40</v>
      </c>
      <c r="C40" s="5"/>
      <c r="D40" s="32">
        <f>100-C40*100/'время открытия'!C40</f>
        <v>100</v>
      </c>
      <c r="E40" s="32"/>
      <c r="F40" s="76" t="str">
        <f>СВОД!E40</f>
        <v>Ахрамеева</v>
      </c>
    </row>
    <row r="41" spans="1:6">
      <c r="A41" s="1">
        <v>40</v>
      </c>
      <c r="B41" s="136" t="s">
        <v>41</v>
      </c>
      <c r="C41" s="5"/>
      <c r="D41" s="32">
        <f>100-C41*100/'время открытия'!C41</f>
        <v>100</v>
      </c>
      <c r="E41" s="32"/>
      <c r="F41" s="76" t="str">
        <f>СВОД!E41</f>
        <v>Ахрамеева</v>
      </c>
    </row>
    <row r="42" spans="1:6">
      <c r="A42" s="1">
        <v>41</v>
      </c>
      <c r="B42" s="136" t="s">
        <v>42</v>
      </c>
      <c r="C42" s="241"/>
      <c r="D42" s="32">
        <f>100-C42*100/'время открытия'!C42</f>
        <v>100</v>
      </c>
      <c r="E42" s="32"/>
      <c r="F42" s="76" t="str">
        <f>СВОД!E42</f>
        <v>Неуймина</v>
      </c>
    </row>
    <row r="43" spans="1:6">
      <c r="A43" s="1">
        <v>42</v>
      </c>
      <c r="B43" s="136" t="s">
        <v>43</v>
      </c>
      <c r="C43" s="5">
        <v>1</v>
      </c>
      <c r="D43" s="32">
        <f>100-C43*100/'время открытия'!C43</f>
        <v>96.774193548387103</v>
      </c>
      <c r="E43" s="32" t="s">
        <v>729</v>
      </c>
      <c r="F43" s="76" t="str">
        <f>СВОД!E43</f>
        <v>Клементьева</v>
      </c>
    </row>
    <row r="44" spans="1:6">
      <c r="A44" s="1">
        <v>43</v>
      </c>
      <c r="B44" s="136" t="s">
        <v>44</v>
      </c>
      <c r="C44" s="5">
        <v>1</v>
      </c>
      <c r="D44" s="32">
        <f>100-C44*100/'время открытия'!C44</f>
        <v>96.774193548387103</v>
      </c>
      <c r="E44" s="32">
        <v>-12000</v>
      </c>
      <c r="F44" s="76" t="str">
        <f>СВОД!E44</f>
        <v>Неуймина</v>
      </c>
    </row>
    <row r="45" spans="1:6">
      <c r="A45" s="1">
        <v>44</v>
      </c>
      <c r="B45" s="136" t="s">
        <v>45</v>
      </c>
      <c r="C45" s="241"/>
      <c r="D45" s="32">
        <f>100-C45*100/'время открытия'!C45</f>
        <v>100</v>
      </c>
      <c r="E45" s="32"/>
      <c r="F45" s="76" t="str">
        <f>СВОД!E45</f>
        <v>Клементьева</v>
      </c>
    </row>
    <row r="46" spans="1:6">
      <c r="A46" s="1">
        <v>45</v>
      </c>
      <c r="B46" s="136" t="s">
        <v>46</v>
      </c>
      <c r="C46" s="241"/>
      <c r="D46" s="32">
        <f>100-C46*100/'время открытия'!C46</f>
        <v>100</v>
      </c>
      <c r="E46" s="32"/>
      <c r="F46" s="76" t="str">
        <f>СВОД!E46</f>
        <v>Мансурова</v>
      </c>
    </row>
    <row r="47" spans="1:6">
      <c r="A47" s="1">
        <v>46</v>
      </c>
      <c r="B47" s="136" t="s">
        <v>47</v>
      </c>
      <c r="C47" s="241"/>
      <c r="D47" s="32">
        <f>100-C47*100/'время открытия'!C47</f>
        <v>100</v>
      </c>
      <c r="E47" s="32"/>
      <c r="F47" s="76" t="str">
        <f>СВОД!E47</f>
        <v>Хасанов</v>
      </c>
    </row>
    <row r="48" spans="1:6">
      <c r="A48" s="1">
        <v>47</v>
      </c>
      <c r="B48" s="136" t="s">
        <v>48</v>
      </c>
      <c r="C48" s="241"/>
      <c r="D48" s="32">
        <f>100-C48*100/'время открытия'!C48</f>
        <v>100</v>
      </c>
      <c r="E48" s="32"/>
      <c r="F48" s="76" t="str">
        <f>СВОД!E48</f>
        <v>Неуймина</v>
      </c>
    </row>
    <row r="49" spans="1:6">
      <c r="A49" s="1">
        <v>48</v>
      </c>
      <c r="B49" s="136" t="s">
        <v>49</v>
      </c>
      <c r="C49" s="5"/>
      <c r="D49" s="32">
        <f>100-C49*100/'время открытия'!C49</f>
        <v>100</v>
      </c>
      <c r="E49" s="32"/>
      <c r="F49" s="76" t="str">
        <f>СВОД!E49</f>
        <v>Мазырин</v>
      </c>
    </row>
    <row r="50" spans="1:6">
      <c r="A50" s="1">
        <v>49</v>
      </c>
      <c r="B50" s="136" t="s">
        <v>50</v>
      </c>
      <c r="C50" s="5">
        <v>1</v>
      </c>
      <c r="D50" s="32">
        <f>100-C50*100/'время открытия'!C50</f>
        <v>96.774193548387103</v>
      </c>
      <c r="E50" s="32">
        <v>-5000</v>
      </c>
      <c r="F50" s="76" t="str">
        <f>СВОД!E50</f>
        <v>Жарникова</v>
      </c>
    </row>
    <row r="51" spans="1:6">
      <c r="A51" s="1">
        <v>50</v>
      </c>
      <c r="B51" s="136" t="s">
        <v>51</v>
      </c>
      <c r="C51" s="241"/>
      <c r="D51" s="32">
        <f>100-C51*100/'время открытия'!C51</f>
        <v>100</v>
      </c>
      <c r="E51" s="32"/>
      <c r="F51" s="76" t="str">
        <f>СВОД!E51</f>
        <v>Ахрамеева</v>
      </c>
    </row>
    <row r="52" spans="1:6">
      <c r="A52" s="1">
        <v>51</v>
      </c>
      <c r="B52" s="136" t="s">
        <v>52</v>
      </c>
      <c r="C52" s="241"/>
      <c r="D52" s="32">
        <f>100-C52*100/'время открытия'!C52</f>
        <v>100</v>
      </c>
      <c r="E52" s="32"/>
      <c r="F52" s="76" t="str">
        <f>СВОД!E52</f>
        <v>Мансурова</v>
      </c>
    </row>
    <row r="53" spans="1:6">
      <c r="A53" s="1">
        <v>52</v>
      </c>
      <c r="B53" s="136" t="s">
        <v>53</v>
      </c>
      <c r="C53" s="241"/>
      <c r="D53" s="32">
        <f>100-C53*100/'время открытия'!C53</f>
        <v>100</v>
      </c>
      <c r="E53" s="32"/>
      <c r="F53" s="76" t="str">
        <f>СВОД!E53</f>
        <v>Петухов</v>
      </c>
    </row>
    <row r="54" spans="1:6">
      <c r="A54" s="1">
        <v>53</v>
      </c>
      <c r="B54" s="136" t="s">
        <v>54</v>
      </c>
      <c r="C54" s="5"/>
      <c r="D54" s="32">
        <f>100-C54*100/'время открытия'!C54</f>
        <v>100</v>
      </c>
      <c r="E54" s="32"/>
      <c r="F54" s="76" t="str">
        <f>СВОД!E54</f>
        <v>Петухов</v>
      </c>
    </row>
    <row r="55" spans="1:6">
      <c r="A55" s="1">
        <v>54</v>
      </c>
      <c r="B55" s="136" t="s">
        <v>55</v>
      </c>
      <c r="C55" s="5">
        <v>1</v>
      </c>
      <c r="D55" s="32">
        <f>100-C55*100/'время открытия'!C55</f>
        <v>96.774193548387103</v>
      </c>
      <c r="E55" s="32" t="s">
        <v>729</v>
      </c>
      <c r="F55" s="76" t="str">
        <f>СВОД!E55</f>
        <v>Жарникова</v>
      </c>
    </row>
    <row r="56" spans="1:6">
      <c r="A56" s="1">
        <v>55</v>
      </c>
      <c r="B56" s="136" t="s">
        <v>56</v>
      </c>
      <c r="C56" s="5"/>
      <c r="D56" s="32">
        <f>100-C56*100/'время открытия'!C56</f>
        <v>100</v>
      </c>
      <c r="E56" s="32"/>
      <c r="F56" s="76" t="str">
        <f>СВОД!E56</f>
        <v>Жарникова</v>
      </c>
    </row>
    <row r="57" spans="1:6">
      <c r="A57" s="1">
        <v>56</v>
      </c>
      <c r="B57" s="136" t="s">
        <v>57</v>
      </c>
      <c r="C57" s="241"/>
      <c r="D57" s="32">
        <f>100-C57*100/'время открытия'!C57</f>
        <v>100</v>
      </c>
      <c r="E57" s="32"/>
      <c r="F57" s="76" t="str">
        <f>СВОД!E57</f>
        <v>Жарникова</v>
      </c>
    </row>
    <row r="58" spans="1:6">
      <c r="A58" s="1">
        <v>58</v>
      </c>
      <c r="B58" s="136" t="s">
        <v>59</v>
      </c>
      <c r="C58" s="241"/>
      <c r="D58" s="32">
        <f>100-C58*100/'время открытия'!C58</f>
        <v>100</v>
      </c>
      <c r="E58" s="32"/>
      <c r="F58" s="76" t="str">
        <f>СВОД!E58</f>
        <v>Ахрамеева</v>
      </c>
    </row>
    <row r="59" spans="1:6">
      <c r="A59" s="1">
        <v>59</v>
      </c>
      <c r="B59" s="136" t="s">
        <v>60</v>
      </c>
      <c r="C59" s="5"/>
      <c r="D59" s="32">
        <f>100-C59*100/'время открытия'!C59</f>
        <v>100</v>
      </c>
      <c r="E59" s="32"/>
      <c r="F59" s="76" t="str">
        <f>СВОД!E59</f>
        <v>Ахрамеева</v>
      </c>
    </row>
    <row r="60" spans="1:6">
      <c r="A60" s="1">
        <v>60</v>
      </c>
      <c r="B60" s="136" t="s">
        <v>61</v>
      </c>
      <c r="C60" s="5"/>
      <c r="D60" s="32">
        <f>100-C60*100/'время открытия'!C60</f>
        <v>100</v>
      </c>
      <c r="E60" s="32"/>
      <c r="F60" s="76" t="str">
        <f>СВОД!E60</f>
        <v>Ахрамеева</v>
      </c>
    </row>
    <row r="61" spans="1:6">
      <c r="A61" s="1">
        <v>61</v>
      </c>
      <c r="B61" s="136" t="s">
        <v>62</v>
      </c>
      <c r="C61" s="241"/>
      <c r="D61" s="32">
        <f>100-C61*100/'время открытия'!C61</f>
        <v>100</v>
      </c>
      <c r="E61" s="32"/>
      <c r="F61" s="76" t="str">
        <f>СВОД!E61</f>
        <v>Трусов</v>
      </c>
    </row>
    <row r="62" spans="1:6">
      <c r="A62" s="1">
        <v>62</v>
      </c>
      <c r="B62" s="136" t="s">
        <v>63</v>
      </c>
      <c r="C62" s="5"/>
      <c r="D62" s="32">
        <f>100-C62*100/'время открытия'!C62</f>
        <v>100</v>
      </c>
      <c r="E62" s="32"/>
      <c r="F62" s="76" t="str">
        <f>СВОД!E62</f>
        <v>Неуймина</v>
      </c>
    </row>
    <row r="63" spans="1:6">
      <c r="A63" s="1">
        <v>63</v>
      </c>
      <c r="B63" s="136" t="s">
        <v>64</v>
      </c>
      <c r="C63" s="5"/>
      <c r="D63" s="32">
        <f>100-C63*100/'время открытия'!C63</f>
        <v>100</v>
      </c>
      <c r="E63" s="32"/>
      <c r="F63" s="76" t="str">
        <f>СВОД!E63</f>
        <v>Ахрамеева</v>
      </c>
    </row>
    <row r="64" spans="1:6">
      <c r="A64" s="1">
        <v>64</v>
      </c>
      <c r="B64" s="136" t="s">
        <v>65</v>
      </c>
      <c r="C64" s="5">
        <v>1</v>
      </c>
      <c r="D64" s="32">
        <f>100-C64*100/'время открытия'!C64</f>
        <v>96.774193548387103</v>
      </c>
      <c r="E64" s="32">
        <v>4000</v>
      </c>
      <c r="F64" s="76" t="str">
        <f>СВОД!E64</f>
        <v>Мазырин</v>
      </c>
    </row>
    <row r="65" spans="1:6">
      <c r="A65" s="1">
        <v>65</v>
      </c>
      <c r="B65" s="136" t="s">
        <v>66</v>
      </c>
      <c r="C65" s="5"/>
      <c r="D65" s="32">
        <f>100-C65*100/'время открытия'!C65</f>
        <v>100</v>
      </c>
      <c r="E65" s="32"/>
      <c r="F65" s="76" t="str">
        <f>СВОД!E65</f>
        <v>Калинина</v>
      </c>
    </row>
    <row r="66" spans="1:6">
      <c r="A66" s="1">
        <v>66</v>
      </c>
      <c r="B66" s="136" t="s">
        <v>67</v>
      </c>
      <c r="C66" s="5"/>
      <c r="D66" s="32">
        <f>100-C66*100/'время открытия'!C66</f>
        <v>100</v>
      </c>
      <c r="E66" s="32"/>
      <c r="F66" s="76" t="str">
        <f>СВОД!E66</f>
        <v>Клементьева</v>
      </c>
    </row>
    <row r="67" spans="1:6">
      <c r="A67" s="1">
        <v>67</v>
      </c>
      <c r="B67" s="136" t="s">
        <v>68</v>
      </c>
      <c r="C67" s="5">
        <v>2</v>
      </c>
      <c r="D67" s="32">
        <f>100-C67*100/'время открытия'!C67</f>
        <v>93.548387096774192</v>
      </c>
      <c r="E67" s="32" t="s">
        <v>787</v>
      </c>
      <c r="F67" s="76" t="str">
        <f>СВОД!E67</f>
        <v>Мансурова</v>
      </c>
    </row>
    <row r="68" spans="1:6">
      <c r="A68" s="1">
        <v>68</v>
      </c>
      <c r="B68" s="136" t="s">
        <v>69</v>
      </c>
      <c r="C68" s="241"/>
      <c r="D68" s="32">
        <f>100-C68*100/'время открытия'!C68</f>
        <v>100</v>
      </c>
      <c r="E68" s="32"/>
      <c r="F68" s="76" t="str">
        <f>СВОД!E68</f>
        <v>Ахтямова</v>
      </c>
    </row>
    <row r="69" spans="1:6">
      <c r="A69" s="1">
        <v>69</v>
      </c>
      <c r="B69" s="136" t="s">
        <v>70</v>
      </c>
      <c r="C69" s="241"/>
      <c r="D69" s="32">
        <f>100-C69*100/'время открытия'!C69</f>
        <v>100</v>
      </c>
      <c r="E69" s="32"/>
      <c r="F69" s="76" t="str">
        <f>СВОД!E69</f>
        <v>Петухов</v>
      </c>
    </row>
    <row r="70" spans="1:6">
      <c r="A70" s="1">
        <v>70</v>
      </c>
      <c r="B70" s="136" t="s">
        <v>71</v>
      </c>
      <c r="C70" s="241"/>
      <c r="D70" s="32">
        <f>100-C70*100/'время открытия'!C70</f>
        <v>100</v>
      </c>
      <c r="E70" s="32"/>
      <c r="F70" s="76" t="str">
        <f>СВОД!E70</f>
        <v>Мансурова</v>
      </c>
    </row>
    <row r="71" spans="1:6">
      <c r="A71" s="1">
        <v>71</v>
      </c>
      <c r="B71" s="136" t="s">
        <v>72</v>
      </c>
      <c r="C71" s="5">
        <v>1</v>
      </c>
      <c r="D71" s="32">
        <f>100-C71*100/'время открытия'!C71</f>
        <v>96.774193548387103</v>
      </c>
      <c r="E71" s="32">
        <v>500</v>
      </c>
      <c r="F71" s="76" t="str">
        <f>СВОД!E71</f>
        <v>Хасанов</v>
      </c>
    </row>
    <row r="72" spans="1:6">
      <c r="A72" s="1">
        <v>72</v>
      </c>
      <c r="B72" s="136" t="s">
        <v>73</v>
      </c>
      <c r="C72" s="241"/>
      <c r="D72" s="32">
        <f>100-C72*100/'время открытия'!C72</f>
        <v>100</v>
      </c>
      <c r="E72" s="32"/>
      <c r="F72" s="76" t="str">
        <f>СВОД!E72</f>
        <v>Савченко</v>
      </c>
    </row>
    <row r="73" spans="1:6">
      <c r="A73" s="1">
        <v>73</v>
      </c>
      <c r="B73" s="136" t="s">
        <v>165</v>
      </c>
      <c r="C73" s="5"/>
      <c r="D73" s="32">
        <f>100-C73*100/'время открытия'!C73</f>
        <v>100</v>
      </c>
      <c r="E73" s="32"/>
      <c r="F73" s="76" t="str">
        <f>СВОД!E73</f>
        <v>Савченко</v>
      </c>
    </row>
    <row r="74" spans="1:6">
      <c r="A74" s="1">
        <v>74</v>
      </c>
      <c r="B74" s="136" t="s">
        <v>166</v>
      </c>
      <c r="C74" s="5">
        <v>2</v>
      </c>
      <c r="D74" s="32">
        <f>100-C74*100/'время открытия'!C74</f>
        <v>93.548387096774192</v>
      </c>
      <c r="E74" s="32">
        <v>7000</v>
      </c>
      <c r="F74" s="76" t="str">
        <f>СВОД!E74</f>
        <v>Жарникова</v>
      </c>
    </row>
    <row r="75" spans="1:6">
      <c r="A75" s="199">
        <v>75</v>
      </c>
      <c r="B75" s="151" t="s">
        <v>568</v>
      </c>
      <c r="C75" s="5">
        <v>1</v>
      </c>
      <c r="D75" s="32">
        <f>100-C75*100/'время открытия'!C75</f>
        <v>96.774193548387103</v>
      </c>
      <c r="E75" s="32">
        <v>-183296.26</v>
      </c>
      <c r="F75" s="76" t="str">
        <f>СВОД!E75</f>
        <v>Хасанов</v>
      </c>
    </row>
    <row r="76" spans="1:6">
      <c r="A76" s="132">
        <v>76</v>
      </c>
      <c r="B76" s="151" t="s">
        <v>478</v>
      </c>
      <c r="C76" s="241"/>
      <c r="D76" s="32">
        <f>100-C76*100/'время открытия'!C76</f>
        <v>100</v>
      </c>
      <c r="E76" s="32"/>
      <c r="F76" s="76" t="str">
        <f>СВОД!E76</f>
        <v>Трусов</v>
      </c>
    </row>
    <row r="77" spans="1:6">
      <c r="A77" s="1">
        <v>77</v>
      </c>
      <c r="B77" s="136" t="s">
        <v>445</v>
      </c>
      <c r="C77" s="241"/>
      <c r="D77" s="32">
        <f>100-C77*100/'время открытия'!C77</f>
        <v>100</v>
      </c>
      <c r="E77" s="32"/>
      <c r="F77" s="76" t="str">
        <f>СВОД!E77</f>
        <v>Хасанов</v>
      </c>
    </row>
    <row r="78" spans="1:6">
      <c r="A78" s="132">
        <v>78</v>
      </c>
      <c r="B78" s="151" t="s">
        <v>444</v>
      </c>
      <c r="C78" s="241"/>
      <c r="D78" s="32">
        <f>100-C78*100/'время открытия'!C78</f>
        <v>100</v>
      </c>
      <c r="E78" s="32"/>
      <c r="F78" s="76" t="str">
        <f>СВОД!E78</f>
        <v>Ахрамеева</v>
      </c>
    </row>
    <row r="79" spans="1:6">
      <c r="A79" s="132">
        <v>79</v>
      </c>
      <c r="B79" s="151" t="s">
        <v>482</v>
      </c>
      <c r="C79" s="5">
        <v>1</v>
      </c>
      <c r="D79" s="32">
        <f>100-C79*100/'время открытия'!C79</f>
        <v>96.774193548387103</v>
      </c>
      <c r="E79" s="32">
        <v>-9000</v>
      </c>
      <c r="F79" s="76" t="str">
        <f>СВОД!E79</f>
        <v>Клементьева</v>
      </c>
    </row>
    <row r="80" spans="1:6">
      <c r="A80" s="1">
        <v>80</v>
      </c>
      <c r="B80" s="136" t="s">
        <v>475</v>
      </c>
      <c r="C80" s="5">
        <v>1</v>
      </c>
      <c r="D80" s="32">
        <f>100-C80*100/'время открытия'!C80</f>
        <v>96.774193548387103</v>
      </c>
      <c r="E80" s="32">
        <v>100</v>
      </c>
      <c r="F80" s="76" t="str">
        <f>СВОД!E80</f>
        <v>Емельянова</v>
      </c>
    </row>
    <row r="81" spans="1:6">
      <c r="A81" s="132">
        <v>81</v>
      </c>
      <c r="B81" s="151" t="s">
        <v>514</v>
      </c>
      <c r="C81" s="5"/>
      <c r="D81" s="32">
        <f>100-C81*100/'время открытия'!C81</f>
        <v>100</v>
      </c>
      <c r="E81" s="32"/>
      <c r="F81" s="76" t="str">
        <f>СВОД!E81</f>
        <v>Дарьин</v>
      </c>
    </row>
    <row r="82" spans="1:6">
      <c r="A82" s="132">
        <v>82</v>
      </c>
      <c r="B82" s="133" t="s">
        <v>473</v>
      </c>
      <c r="C82" s="241"/>
      <c r="D82" s="32">
        <f>100-C82*100/'время открытия'!C82</f>
        <v>100</v>
      </c>
      <c r="E82" s="32"/>
      <c r="F82" s="76" t="str">
        <f>СВОД!E82</f>
        <v>Неуймина</v>
      </c>
    </row>
    <row r="83" spans="1:6">
      <c r="A83" s="1">
        <v>83</v>
      </c>
      <c r="B83" s="2" t="s">
        <v>502</v>
      </c>
      <c r="C83" s="5"/>
      <c r="D83" s="32">
        <f>100-C83*100/'время открытия'!C83</f>
        <v>100</v>
      </c>
      <c r="E83" s="32"/>
      <c r="F83" s="76" t="str">
        <f>СВОД!E83</f>
        <v>Мансурова</v>
      </c>
    </row>
    <row r="84" spans="1:6">
      <c r="A84" s="1">
        <v>84</v>
      </c>
      <c r="B84" s="2" t="s">
        <v>479</v>
      </c>
      <c r="C84" s="241"/>
      <c r="D84" s="32">
        <f>100-C84*100/'время открытия'!C84</f>
        <v>100</v>
      </c>
      <c r="E84" s="32"/>
      <c r="F84" s="76" t="str">
        <f>СВОД!E84</f>
        <v>Савченко</v>
      </c>
    </row>
    <row r="85" spans="1:6">
      <c r="A85" s="1">
        <v>85</v>
      </c>
      <c r="B85" s="2" t="s">
        <v>474</v>
      </c>
      <c r="C85" s="5"/>
      <c r="D85" s="32">
        <f>100-C85*100/'время открытия'!C85</f>
        <v>100</v>
      </c>
      <c r="E85" s="32"/>
      <c r="F85" s="76" t="str">
        <f>СВОД!E85</f>
        <v>Мазырин</v>
      </c>
    </row>
    <row r="86" spans="1:6">
      <c r="A86" s="1">
        <v>86</v>
      </c>
      <c r="B86" s="2" t="s">
        <v>480</v>
      </c>
      <c r="C86" s="5"/>
      <c r="D86" s="32">
        <f>100-C86*100/'время открытия'!C86</f>
        <v>100</v>
      </c>
      <c r="E86" s="32"/>
      <c r="F86" s="76" t="str">
        <f>СВОД!E86</f>
        <v>Жарникова</v>
      </c>
    </row>
    <row r="87" spans="1:6">
      <c r="A87" s="1">
        <v>87</v>
      </c>
      <c r="B87" s="2" t="s">
        <v>481</v>
      </c>
      <c r="C87" s="241"/>
      <c r="D87" s="32">
        <f>100-C87*100/'время открытия'!C87</f>
        <v>100</v>
      </c>
      <c r="E87" s="32"/>
      <c r="F87" s="76" t="str">
        <f>СВОД!E87</f>
        <v>Мансурова</v>
      </c>
    </row>
    <row r="88" spans="1:6">
      <c r="A88" s="1">
        <v>88</v>
      </c>
      <c r="B88" s="136" t="s">
        <v>503</v>
      </c>
      <c r="C88" s="241"/>
      <c r="D88" s="32">
        <f>100-C88*100/'время открытия'!C88</f>
        <v>100</v>
      </c>
      <c r="E88" s="32"/>
      <c r="F88" s="76" t="str">
        <f>СВОД!E88</f>
        <v>Жарникова</v>
      </c>
    </row>
    <row r="89" spans="1:6">
      <c r="A89" s="1">
        <v>89</v>
      </c>
      <c r="B89" s="2" t="s">
        <v>507</v>
      </c>
      <c r="C89" s="5">
        <v>1</v>
      </c>
      <c r="D89" s="32">
        <f>100-C89*100/'время открытия'!C89</f>
        <v>96.774193548387103</v>
      </c>
      <c r="E89" s="32">
        <v>-19950</v>
      </c>
      <c r="F89" s="76" t="str">
        <f>СВОД!E89</f>
        <v>Калинина</v>
      </c>
    </row>
    <row r="90" spans="1:6">
      <c r="A90" s="132">
        <v>90</v>
      </c>
      <c r="B90" s="133" t="s">
        <v>537</v>
      </c>
      <c r="C90" s="5">
        <v>1</v>
      </c>
      <c r="D90" s="32">
        <f>100-C90*100/'время открытия'!C90</f>
        <v>96.551724137931032</v>
      </c>
      <c r="E90" s="32">
        <v>-76112</v>
      </c>
      <c r="F90" s="76" t="str">
        <f>СВОД!E90</f>
        <v>Калинина</v>
      </c>
    </row>
    <row r="91" spans="1:6">
      <c r="A91" s="132">
        <v>91</v>
      </c>
      <c r="B91" s="133" t="s">
        <v>505</v>
      </c>
      <c r="C91" s="5"/>
      <c r="D91" s="32">
        <f>100-C91*100/'время открытия'!C91</f>
        <v>100</v>
      </c>
      <c r="E91" s="32"/>
      <c r="F91" s="76" t="str">
        <f>СВОД!E91</f>
        <v>Ахрамеева</v>
      </c>
    </row>
    <row r="92" spans="1:6">
      <c r="A92" s="1">
        <v>92</v>
      </c>
      <c r="B92" s="136" t="s">
        <v>517</v>
      </c>
      <c r="C92" s="5"/>
      <c r="D92" s="32">
        <f>100-C92*100/'время открытия'!C92</f>
        <v>100</v>
      </c>
      <c r="E92" s="32"/>
      <c r="F92" s="76" t="str">
        <f>СВОД!E92</f>
        <v>Мансурова</v>
      </c>
    </row>
    <row r="93" spans="1:6">
      <c r="A93" s="1">
        <v>93</v>
      </c>
      <c r="B93" s="136" t="s">
        <v>520</v>
      </c>
      <c r="C93" s="5">
        <v>1</v>
      </c>
      <c r="D93" s="32">
        <f>100-C93*100/'время открытия'!C93</f>
        <v>96.551724137931032</v>
      </c>
      <c r="E93" s="32" t="s">
        <v>729</v>
      </c>
      <c r="F93" s="76" t="str">
        <f>СВОД!E93</f>
        <v>Клементьева</v>
      </c>
    </row>
    <row r="94" spans="1:6">
      <c r="A94" s="1">
        <v>94</v>
      </c>
      <c r="B94" s="136" t="s">
        <v>516</v>
      </c>
      <c r="C94" s="5">
        <v>1</v>
      </c>
      <c r="D94" s="32">
        <f>100-C94*100/'время открытия'!C94</f>
        <v>96.666666666666671</v>
      </c>
      <c r="E94" s="32">
        <v>1000</v>
      </c>
      <c r="F94" s="76" t="str">
        <f>СВОД!E94</f>
        <v>Клементьева</v>
      </c>
    </row>
    <row r="95" spans="1:6">
      <c r="A95" s="1">
        <v>95</v>
      </c>
      <c r="B95" s="136" t="s">
        <v>543</v>
      </c>
      <c r="C95" s="5">
        <v>2</v>
      </c>
      <c r="D95" s="32">
        <f>100-C95*100/'время открытия'!C95</f>
        <v>93.548387096774192</v>
      </c>
      <c r="E95" s="32">
        <v>11000</v>
      </c>
      <c r="F95" s="76" t="str">
        <f>СВОД!E95</f>
        <v>Коровина</v>
      </c>
    </row>
    <row r="96" spans="1:6">
      <c r="A96" s="1">
        <v>96</v>
      </c>
      <c r="B96" s="136" t="s">
        <v>525</v>
      </c>
      <c r="C96" s="5"/>
      <c r="D96" s="32">
        <f>100-C96*100/'время открытия'!C96</f>
        <v>100</v>
      </c>
      <c r="E96" s="32"/>
      <c r="F96" s="76" t="str">
        <f>СВОД!E96</f>
        <v>Калинина</v>
      </c>
    </row>
    <row r="97" spans="1:6">
      <c r="A97" s="1">
        <v>97</v>
      </c>
      <c r="B97" s="136" t="s">
        <v>548</v>
      </c>
      <c r="C97" s="5"/>
      <c r="D97" s="32">
        <f>100-C97*100/'время открытия'!C97</f>
        <v>100</v>
      </c>
      <c r="E97" s="32"/>
      <c r="F97" s="76" t="str">
        <f>СВОД!E97</f>
        <v>Коровина</v>
      </c>
    </row>
    <row r="98" spans="1:6">
      <c r="A98" s="1">
        <v>98</v>
      </c>
      <c r="B98" s="136" t="s">
        <v>526</v>
      </c>
      <c r="C98" s="5"/>
      <c r="D98" s="32">
        <f>100-C98*100/'время открытия'!C98</f>
        <v>100</v>
      </c>
      <c r="E98" s="32"/>
      <c r="F98" s="76" t="str">
        <f>СВОД!E98</f>
        <v>Калинина</v>
      </c>
    </row>
    <row r="99" spans="1:6">
      <c r="A99" s="1">
        <v>99</v>
      </c>
      <c r="B99" s="136" t="s">
        <v>529</v>
      </c>
      <c r="C99" s="5">
        <v>1</v>
      </c>
      <c r="D99" s="32">
        <f>100-C99*100/'время открытия'!C99</f>
        <v>96.774193548387103</v>
      </c>
      <c r="E99" s="32" t="s">
        <v>729</v>
      </c>
      <c r="F99" s="76" t="str">
        <f>СВОД!E99</f>
        <v>Коровина</v>
      </c>
    </row>
    <row r="100" spans="1:6">
      <c r="A100" s="1">
        <v>100</v>
      </c>
      <c r="B100" s="136" t="s">
        <v>610</v>
      </c>
      <c r="C100" s="5"/>
      <c r="D100" s="32">
        <f>100-C100*100/'время открытия'!C100</f>
        <v>100</v>
      </c>
      <c r="E100" s="32"/>
      <c r="F100" s="76" t="str">
        <f>СВОД!E100</f>
        <v>Емельянова</v>
      </c>
    </row>
    <row r="101" spans="1:6">
      <c r="A101" s="1">
        <v>101</v>
      </c>
      <c r="B101" s="136" t="s">
        <v>523</v>
      </c>
      <c r="C101" s="241"/>
      <c r="D101" s="32">
        <f>100-C101*100/'время открытия'!C101</f>
        <v>100</v>
      </c>
      <c r="E101" s="32"/>
      <c r="F101" s="76" t="str">
        <f>СВОД!E101</f>
        <v>Савченко</v>
      </c>
    </row>
    <row r="102" spans="1:6">
      <c r="A102" s="132">
        <v>102</v>
      </c>
      <c r="B102" s="151" t="s">
        <v>522</v>
      </c>
      <c r="C102" s="241"/>
      <c r="D102" s="32">
        <f>100-C102*100/'время открытия'!C102</f>
        <v>100</v>
      </c>
      <c r="E102" s="32"/>
      <c r="F102" s="76" t="str">
        <f>СВОД!E102</f>
        <v>Клементьева</v>
      </c>
    </row>
    <row r="103" spans="1:6">
      <c r="A103" s="132">
        <v>103</v>
      </c>
      <c r="B103" s="151" t="s">
        <v>539</v>
      </c>
      <c r="C103" s="5"/>
      <c r="D103" s="32">
        <f>100-C103*100/'время открытия'!C103</f>
        <v>100</v>
      </c>
      <c r="E103" s="32"/>
      <c r="F103" s="76" t="str">
        <f>СВОД!E103</f>
        <v>Мансурова</v>
      </c>
    </row>
    <row r="104" spans="1:6">
      <c r="A104" s="132">
        <v>104</v>
      </c>
      <c r="B104" s="151" t="s">
        <v>540</v>
      </c>
      <c r="C104" s="5">
        <v>1</v>
      </c>
      <c r="D104" s="32">
        <f>100-C104*100/'время открытия'!C104</f>
        <v>96.774193548387103</v>
      </c>
      <c r="E104" s="32" t="s">
        <v>729</v>
      </c>
      <c r="F104" s="76" t="str">
        <f>СВОД!E104</f>
        <v>Хасанов</v>
      </c>
    </row>
    <row r="105" spans="1:6">
      <c r="A105" s="132">
        <v>105</v>
      </c>
      <c r="B105" s="151" t="s">
        <v>648</v>
      </c>
      <c r="C105" s="241"/>
      <c r="D105" s="32">
        <f>100-C105*100/'время открытия'!C105</f>
        <v>100</v>
      </c>
      <c r="E105" s="32"/>
      <c r="F105" s="76" t="str">
        <f>СВОД!E105</f>
        <v>Трусов</v>
      </c>
    </row>
    <row r="106" spans="1:6">
      <c r="A106" s="1">
        <v>106</v>
      </c>
      <c r="B106" s="136" t="s">
        <v>535</v>
      </c>
      <c r="C106" s="241"/>
      <c r="D106" s="32">
        <f>100-C106*100/'время открытия'!C106</f>
        <v>100</v>
      </c>
      <c r="E106" s="32"/>
      <c r="F106" s="76" t="str">
        <f>СВОД!E106</f>
        <v>Трусов</v>
      </c>
    </row>
    <row r="107" spans="1:6">
      <c r="A107" s="132">
        <v>107</v>
      </c>
      <c r="B107" s="151" t="s">
        <v>536</v>
      </c>
      <c r="C107" s="5">
        <v>1</v>
      </c>
      <c r="D107" s="32">
        <f>100-C107*100/'время открытия'!C107</f>
        <v>96.666666666666671</v>
      </c>
      <c r="E107" s="32">
        <v>-100</v>
      </c>
      <c r="F107" s="76" t="str">
        <f>СВОД!E107</f>
        <v>Мансурова</v>
      </c>
    </row>
    <row r="108" spans="1:6">
      <c r="A108" s="1">
        <v>108</v>
      </c>
      <c r="B108" s="136" t="s">
        <v>541</v>
      </c>
      <c r="C108" s="5"/>
      <c r="D108" s="32">
        <f>100-C108*100/'время открытия'!C108</f>
        <v>100</v>
      </c>
      <c r="E108" s="32"/>
      <c r="F108" s="76" t="str">
        <f>СВОД!E108</f>
        <v>Хасанов</v>
      </c>
    </row>
    <row r="109" spans="1:6">
      <c r="A109" s="1">
        <v>109</v>
      </c>
      <c r="B109" s="136" t="s">
        <v>544</v>
      </c>
      <c r="C109" s="5"/>
      <c r="D109" s="32">
        <f>100-C109*100/'время открытия'!C109</f>
        <v>100</v>
      </c>
      <c r="E109" s="32"/>
      <c r="F109" s="76" t="str">
        <f>СВОД!E109</f>
        <v>Мансурова</v>
      </c>
    </row>
    <row r="110" spans="1:6">
      <c r="A110" s="1">
        <v>110</v>
      </c>
      <c r="B110" s="136" t="s">
        <v>550</v>
      </c>
      <c r="C110" s="5">
        <v>1</v>
      </c>
      <c r="D110" s="32">
        <f>100-C110*100/'время открытия'!C110</f>
        <v>96.774193548387103</v>
      </c>
      <c r="E110" s="32">
        <v>100</v>
      </c>
      <c r="F110" s="76" t="str">
        <f>СВОД!E110</f>
        <v>Мазырин</v>
      </c>
    </row>
    <row r="111" spans="1:6">
      <c r="A111" s="132">
        <v>111</v>
      </c>
      <c r="B111" s="136" t="s">
        <v>552</v>
      </c>
      <c r="C111" s="5"/>
      <c r="D111" s="32">
        <f>100-C111*100/'время открытия'!C111</f>
        <v>100</v>
      </c>
      <c r="E111" s="32"/>
      <c r="F111" s="76" t="str">
        <f>СВОД!E111</f>
        <v>Савченко</v>
      </c>
    </row>
    <row r="112" spans="1:6">
      <c r="A112" s="1">
        <v>112</v>
      </c>
      <c r="B112" s="136" t="s">
        <v>549</v>
      </c>
      <c r="C112" s="5">
        <v>1</v>
      </c>
      <c r="D112" s="32">
        <f>100-C112*100/'время открытия'!C112</f>
        <v>96.774193548387103</v>
      </c>
      <c r="E112" s="32">
        <v>1000</v>
      </c>
      <c r="F112" s="76" t="str">
        <f>СВОД!E112</f>
        <v>Клементьева</v>
      </c>
    </row>
    <row r="113" spans="1:6">
      <c r="A113" s="132">
        <v>113</v>
      </c>
      <c r="B113" s="136" t="s">
        <v>553</v>
      </c>
      <c r="C113" s="241"/>
      <c r="D113" s="32">
        <f>100-C113*100/'время открытия'!C113</f>
        <v>100</v>
      </c>
      <c r="E113" s="32"/>
      <c r="F113" s="76" t="str">
        <f>СВОД!E113</f>
        <v>Шаламова</v>
      </c>
    </row>
    <row r="114" spans="1:6">
      <c r="A114" s="132">
        <v>114</v>
      </c>
      <c r="B114" s="136" t="s">
        <v>554</v>
      </c>
      <c r="C114" s="241"/>
      <c r="D114" s="32">
        <f>100-C114*100/'время открытия'!C114</f>
        <v>100</v>
      </c>
      <c r="E114" s="32"/>
      <c r="F114" s="76" t="str">
        <f>СВОД!E114</f>
        <v>Шаламова</v>
      </c>
    </row>
    <row r="115" spans="1:6">
      <c r="A115" s="132">
        <v>115</v>
      </c>
      <c r="B115" s="136" t="s">
        <v>555</v>
      </c>
      <c r="C115" s="5">
        <v>2</v>
      </c>
      <c r="D115" s="32">
        <f>100-C115*100/'время открытия'!C115</f>
        <v>93.548387096774192</v>
      </c>
      <c r="E115" s="32" t="s">
        <v>824</v>
      </c>
      <c r="F115" s="76" t="str">
        <f>СВОД!E115</f>
        <v>Ахтямова</v>
      </c>
    </row>
    <row r="116" spans="1:6">
      <c r="A116" s="132">
        <v>116</v>
      </c>
      <c r="B116" s="136" t="s">
        <v>556</v>
      </c>
      <c r="C116" s="241"/>
      <c r="D116" s="32">
        <f>100-C116*100/'время открытия'!C116</f>
        <v>100</v>
      </c>
      <c r="E116" s="32"/>
      <c r="F116" s="76" t="str">
        <f>СВОД!E116</f>
        <v>Петухов</v>
      </c>
    </row>
    <row r="117" spans="1:6">
      <c r="A117" s="132">
        <v>117</v>
      </c>
      <c r="B117" s="136" t="s">
        <v>557</v>
      </c>
      <c r="C117" s="241"/>
      <c r="D117" s="32">
        <f>100-C117*100/'время открытия'!C117</f>
        <v>100</v>
      </c>
      <c r="E117" s="32"/>
      <c r="F117" s="76" t="str">
        <f>СВОД!E117</f>
        <v>Ахтямова</v>
      </c>
    </row>
    <row r="118" spans="1:6">
      <c r="A118" s="132">
        <v>118</v>
      </c>
      <c r="B118" s="151" t="s">
        <v>558</v>
      </c>
      <c r="C118" s="5"/>
      <c r="D118" s="32">
        <f>100-C118*100/'время открытия'!C118</f>
        <v>100</v>
      </c>
      <c r="E118" s="32"/>
      <c r="F118" s="76" t="str">
        <f>СВОД!E118</f>
        <v>Савченко</v>
      </c>
    </row>
    <row r="119" spans="1:6">
      <c r="A119" s="1">
        <v>119</v>
      </c>
      <c r="B119" s="136" t="s">
        <v>579</v>
      </c>
      <c r="C119" s="241"/>
      <c r="D119" s="32">
        <f>100-C119*100/'время открытия'!C119</f>
        <v>100</v>
      </c>
      <c r="E119" s="32"/>
      <c r="F119" s="76" t="str">
        <f>СВОД!E119</f>
        <v>Савченко</v>
      </c>
    </row>
    <row r="120" spans="1:6">
      <c r="A120" s="1">
        <v>120</v>
      </c>
      <c r="B120" s="136" t="s">
        <v>573</v>
      </c>
      <c r="C120" s="5"/>
      <c r="D120" s="32">
        <f>100-C120*100/'время открытия'!C120</f>
        <v>100</v>
      </c>
      <c r="E120" s="32"/>
      <c r="F120" s="76" t="str">
        <f>СВОД!E120</f>
        <v>Неуймина</v>
      </c>
    </row>
    <row r="121" spans="1:6">
      <c r="A121" s="1">
        <v>121</v>
      </c>
      <c r="B121" s="136" t="s">
        <v>580</v>
      </c>
      <c r="C121" s="5">
        <v>2</v>
      </c>
      <c r="D121" s="32">
        <f>100-C121*100/'время открытия'!C121</f>
        <v>93.548387096774192</v>
      </c>
      <c r="E121" s="32" t="s">
        <v>788</v>
      </c>
      <c r="F121" s="76" t="str">
        <f>СВОД!E121</f>
        <v>Емельянова</v>
      </c>
    </row>
    <row r="122" spans="1:6">
      <c r="A122" s="1">
        <v>122</v>
      </c>
      <c r="B122" s="136" t="s">
        <v>581</v>
      </c>
      <c r="C122" s="5">
        <v>1</v>
      </c>
      <c r="D122" s="32">
        <f>100-C122*100/'время открытия'!C122</f>
        <v>96.296296296296291</v>
      </c>
      <c r="E122" s="32" t="s">
        <v>729</v>
      </c>
      <c r="F122" s="76" t="str">
        <f>СВОД!E122</f>
        <v>Коровина</v>
      </c>
    </row>
    <row r="123" spans="1:6">
      <c r="A123" s="1">
        <v>123</v>
      </c>
      <c r="B123" s="136" t="s">
        <v>576</v>
      </c>
      <c r="C123" s="241"/>
      <c r="D123" s="32">
        <f>100-C123*100/'время открытия'!C123</f>
        <v>100</v>
      </c>
      <c r="E123" s="32"/>
      <c r="F123" s="76" t="str">
        <f>СВОД!E123</f>
        <v>Неуймина</v>
      </c>
    </row>
    <row r="124" spans="1:6">
      <c r="A124" s="1">
        <v>124</v>
      </c>
      <c r="B124" s="136" t="s">
        <v>583</v>
      </c>
      <c r="C124" s="241"/>
      <c r="D124" s="32">
        <f>100-C124*100/'время открытия'!C124</f>
        <v>100</v>
      </c>
      <c r="E124" s="32"/>
      <c r="F124" s="76" t="str">
        <f>СВОД!E124</f>
        <v>Мазырин</v>
      </c>
    </row>
    <row r="125" spans="1:6">
      <c r="A125" s="1">
        <v>125</v>
      </c>
      <c r="B125" s="136" t="s">
        <v>587</v>
      </c>
      <c r="C125" s="5"/>
      <c r="D125" s="32">
        <f>100-C125*100/'время открытия'!C125</f>
        <v>100</v>
      </c>
      <c r="E125" s="32"/>
      <c r="F125" s="76" t="str">
        <f>СВОД!E125</f>
        <v>Хасанов</v>
      </c>
    </row>
    <row r="126" spans="1:6">
      <c r="A126" s="1">
        <v>126</v>
      </c>
      <c r="B126" s="136" t="s">
        <v>582</v>
      </c>
      <c r="C126" s="5"/>
      <c r="D126" s="32">
        <f>100-C126*100/'время открытия'!C126</f>
        <v>100</v>
      </c>
      <c r="E126" s="32"/>
      <c r="F126" s="76" t="str">
        <f>СВОД!E126</f>
        <v>Коровина</v>
      </c>
    </row>
    <row r="127" spans="1:6">
      <c r="A127" s="1">
        <v>127</v>
      </c>
      <c r="B127" s="136" t="s">
        <v>586</v>
      </c>
      <c r="C127" s="241"/>
      <c r="D127" s="32">
        <f>100-C127*100/'время открытия'!C127</f>
        <v>100</v>
      </c>
      <c r="E127" s="32"/>
      <c r="F127" s="76" t="str">
        <f>СВОД!E127</f>
        <v>Мазырин</v>
      </c>
    </row>
    <row r="128" spans="1:6">
      <c r="A128" s="1">
        <v>128</v>
      </c>
      <c r="B128" s="136" t="s">
        <v>590</v>
      </c>
      <c r="C128" s="5">
        <v>1</v>
      </c>
      <c r="D128" s="32">
        <f>100-C128*100/'время открытия'!C128</f>
        <v>96.774193548387103</v>
      </c>
      <c r="E128" s="32">
        <v>500</v>
      </c>
      <c r="F128" s="76" t="str">
        <f>СВОД!E128</f>
        <v>Мансурова</v>
      </c>
    </row>
    <row r="129" spans="1:6">
      <c r="A129" s="1">
        <v>129</v>
      </c>
      <c r="B129" s="136" t="s">
        <v>600</v>
      </c>
      <c r="C129" s="5">
        <v>1</v>
      </c>
      <c r="D129" s="32">
        <f>100-C129*100/'время открытия'!C129</f>
        <v>96.774193548387103</v>
      </c>
      <c r="E129" s="32">
        <v>-13000</v>
      </c>
      <c r="F129" s="76" t="str">
        <f>СВОД!E129</f>
        <v>Савченко</v>
      </c>
    </row>
    <row r="130" spans="1:6">
      <c r="A130" s="1">
        <v>130</v>
      </c>
      <c r="B130" s="136" t="s">
        <v>591</v>
      </c>
      <c r="C130" s="5">
        <v>1</v>
      </c>
      <c r="D130" s="32">
        <f>100-C130*100/'время открытия'!C130</f>
        <v>96.774193548387103</v>
      </c>
      <c r="E130" s="32" t="s">
        <v>784</v>
      </c>
      <c r="F130" s="76" t="str">
        <f>СВОД!E130</f>
        <v>Емельянова</v>
      </c>
    </row>
    <row r="131" spans="1:6">
      <c r="A131" s="1">
        <v>131</v>
      </c>
      <c r="B131" s="136" t="s">
        <v>597</v>
      </c>
      <c r="C131" s="241"/>
      <c r="D131" s="32">
        <f>100-C131*100/'время открытия'!C131</f>
        <v>100</v>
      </c>
      <c r="E131" s="32"/>
      <c r="F131" s="76" t="str">
        <f>СВОД!E131</f>
        <v>Трусов</v>
      </c>
    </row>
    <row r="132" spans="1:6">
      <c r="A132" s="1">
        <v>132</v>
      </c>
      <c r="B132" s="136" t="s">
        <v>608</v>
      </c>
      <c r="C132" s="241"/>
      <c r="D132" s="32">
        <f>100-C132*100/'время открытия'!C132</f>
        <v>100</v>
      </c>
      <c r="E132" s="32"/>
      <c r="F132" s="76" t="str">
        <f>СВОД!E132</f>
        <v>Шаламова</v>
      </c>
    </row>
    <row r="133" spans="1:6">
      <c r="A133" s="1">
        <v>133</v>
      </c>
      <c r="B133" s="136" t="s">
        <v>630</v>
      </c>
      <c r="C133" s="241"/>
      <c r="D133" s="32">
        <f>100-C133*100/'время открытия'!C133</f>
        <v>100</v>
      </c>
      <c r="E133" s="32"/>
      <c r="F133" s="76" t="str">
        <f>СВОД!E133</f>
        <v>Савченко</v>
      </c>
    </row>
    <row r="134" spans="1:6">
      <c r="A134" s="1">
        <v>134</v>
      </c>
      <c r="B134" s="136" t="s">
        <v>637</v>
      </c>
      <c r="C134" s="241"/>
      <c r="D134" s="32">
        <f>100-C134*100/'время открытия'!C134</f>
        <v>100</v>
      </c>
      <c r="E134" s="32"/>
      <c r="F134" s="76" t="str">
        <f>СВОД!E134</f>
        <v>Шаламова</v>
      </c>
    </row>
    <row r="135" spans="1:6">
      <c r="A135" s="136">
        <v>135</v>
      </c>
      <c r="B135" s="117" t="s">
        <v>601</v>
      </c>
      <c r="C135" s="5">
        <v>3</v>
      </c>
      <c r="D135" s="32">
        <f>100-C135*100/'время открытия'!C135</f>
        <v>90.322580645161295</v>
      </c>
      <c r="E135" s="32">
        <v>-16500</v>
      </c>
      <c r="F135" s="76" t="str">
        <f>СВОД!E135</f>
        <v>Хасанов</v>
      </c>
    </row>
    <row r="136" spans="1:6">
      <c r="A136" s="136">
        <v>136</v>
      </c>
      <c r="B136" s="117" t="s">
        <v>602</v>
      </c>
      <c r="C136" s="5">
        <v>1</v>
      </c>
      <c r="D136" s="32">
        <f>100-C136*100/'время открытия'!C136</f>
        <v>96.774193548387103</v>
      </c>
      <c r="E136" s="32">
        <v>-1000</v>
      </c>
      <c r="F136" s="76" t="str">
        <f>СВОД!E136</f>
        <v>Мансурова</v>
      </c>
    </row>
    <row r="137" spans="1:6">
      <c r="A137" s="136">
        <v>137</v>
      </c>
      <c r="B137" s="117" t="s">
        <v>604</v>
      </c>
      <c r="C137" s="241"/>
      <c r="D137" s="32">
        <f>100-C137*100/'время открытия'!C137</f>
        <v>100</v>
      </c>
      <c r="E137" s="32"/>
      <c r="F137" s="76" t="str">
        <f>СВОД!E137</f>
        <v>Савченко</v>
      </c>
    </row>
    <row r="138" spans="1:6">
      <c r="A138" s="136">
        <v>138</v>
      </c>
      <c r="B138" s="117" t="s">
        <v>634</v>
      </c>
      <c r="C138" s="241"/>
      <c r="D138" s="32">
        <f>100-C138*100/'время открытия'!C138</f>
        <v>100</v>
      </c>
      <c r="E138" s="32"/>
      <c r="F138" s="76" t="str">
        <f>СВОД!E138</f>
        <v>Калинина</v>
      </c>
    </row>
    <row r="139" spans="1:6">
      <c r="A139" s="136">
        <v>139</v>
      </c>
      <c r="B139" s="117" t="s">
        <v>609</v>
      </c>
      <c r="C139" s="5"/>
      <c r="D139" s="32">
        <f>100-C139*100/'время открытия'!C139</f>
        <v>100</v>
      </c>
      <c r="E139" s="32"/>
      <c r="F139" s="76" t="str">
        <f>СВОД!E139</f>
        <v>Савченко</v>
      </c>
    </row>
    <row r="140" spans="1:6">
      <c r="A140" s="136">
        <v>140</v>
      </c>
      <c r="B140" s="117" t="s">
        <v>619</v>
      </c>
      <c r="C140" s="241"/>
      <c r="D140" s="32">
        <f>100-C140*100/'время открытия'!C140</f>
        <v>100</v>
      </c>
      <c r="E140" s="32"/>
      <c r="F140" s="76" t="str">
        <f>СВОД!E140</f>
        <v>Клементьева</v>
      </c>
    </row>
    <row r="141" spans="1:6">
      <c r="A141" s="151">
        <v>141</v>
      </c>
      <c r="B141" s="244" t="s">
        <v>616</v>
      </c>
      <c r="C141" s="241"/>
      <c r="D141" s="32">
        <f>100-C141*100/'время открытия'!C141</f>
        <v>100</v>
      </c>
      <c r="E141" s="32"/>
      <c r="F141" s="76" t="str">
        <f>СВОД!E141</f>
        <v>Калинина</v>
      </c>
    </row>
    <row r="142" spans="1:6">
      <c r="A142" s="136">
        <v>142</v>
      </c>
      <c r="B142" s="117" t="s">
        <v>646</v>
      </c>
      <c r="C142" s="5"/>
      <c r="D142" s="32">
        <f>100-C142*100/'время открытия'!C142</f>
        <v>100</v>
      </c>
      <c r="E142" s="32"/>
      <c r="F142" s="76" t="str">
        <f>СВОД!E142</f>
        <v>Хасанов</v>
      </c>
    </row>
    <row r="143" spans="1:6">
      <c r="A143" s="136">
        <v>143</v>
      </c>
      <c r="B143" s="117" t="s">
        <v>638</v>
      </c>
      <c r="C143" s="241"/>
      <c r="D143" s="32">
        <f>100-C143*100/'время открытия'!C143</f>
        <v>100</v>
      </c>
      <c r="E143" s="32"/>
      <c r="F143" s="76" t="str">
        <f>СВОД!E143</f>
        <v>Петухов</v>
      </c>
    </row>
    <row r="144" spans="1:6">
      <c r="A144" s="136">
        <v>144</v>
      </c>
      <c r="B144" s="117" t="s">
        <v>639</v>
      </c>
      <c r="C144" s="5"/>
      <c r="D144" s="32">
        <f>100-C144*100/'время открытия'!C144</f>
        <v>100</v>
      </c>
      <c r="E144" s="32"/>
      <c r="F144" s="76" t="str">
        <f>СВОД!E144</f>
        <v>Петухов</v>
      </c>
    </row>
    <row r="145" spans="1:6">
      <c r="A145" s="136">
        <v>145</v>
      </c>
      <c r="B145" s="117" t="s">
        <v>647</v>
      </c>
      <c r="C145" s="241"/>
      <c r="D145" s="32">
        <f>100-C145*100/'время открытия'!C145</f>
        <v>100</v>
      </c>
      <c r="E145" s="32"/>
      <c r="F145" s="76" t="str">
        <f>СВОД!E145</f>
        <v>Ахтямова</v>
      </c>
    </row>
    <row r="146" spans="1:6">
      <c r="A146" s="136">
        <v>146</v>
      </c>
      <c r="B146" s="117" t="s">
        <v>658</v>
      </c>
      <c r="C146" s="241"/>
      <c r="D146" s="32">
        <f>100-C146*100/'время открытия'!C146</f>
        <v>100</v>
      </c>
      <c r="E146" s="32"/>
      <c r="F146" s="76" t="str">
        <f>СВОД!E146</f>
        <v>Емельянова</v>
      </c>
    </row>
    <row r="147" spans="1:6">
      <c r="A147" s="136">
        <v>147</v>
      </c>
      <c r="B147" s="117" t="s">
        <v>643</v>
      </c>
      <c r="C147" s="5">
        <v>1</v>
      </c>
      <c r="D147" s="32">
        <f>100-C147*100/'время открытия'!C147</f>
        <v>96.774193548387103</v>
      </c>
      <c r="E147" s="32">
        <v>100</v>
      </c>
      <c r="F147" s="76" t="str">
        <f>СВОД!E147</f>
        <v>Жарникова</v>
      </c>
    </row>
    <row r="148" spans="1:6">
      <c r="A148" s="136">
        <v>148</v>
      </c>
      <c r="B148" s="117" t="s">
        <v>659</v>
      </c>
      <c r="C148" s="5"/>
      <c r="D148" s="32">
        <f>100-C148*100/'время открытия'!C148</f>
        <v>100</v>
      </c>
      <c r="E148" s="32"/>
      <c r="F148" s="76" t="str">
        <f>СВОД!E148</f>
        <v>Емельянова</v>
      </c>
    </row>
    <row r="149" spans="1:6">
      <c r="A149" s="136">
        <v>149</v>
      </c>
      <c r="B149" s="216" t="s">
        <v>651</v>
      </c>
      <c r="C149" s="5"/>
      <c r="D149" s="32">
        <f>100-C149*100/'время открытия'!C149</f>
        <v>100</v>
      </c>
      <c r="E149" s="32"/>
      <c r="F149" s="76" t="str">
        <f>СВОД!E149</f>
        <v>Мазырин</v>
      </c>
    </row>
    <row r="150" spans="1:6">
      <c r="A150" s="136">
        <v>150</v>
      </c>
      <c r="B150" s="216" t="s">
        <v>660</v>
      </c>
      <c r="C150" s="241"/>
      <c r="D150" s="32">
        <f>100-C150*100/'время открытия'!C150</f>
        <v>100</v>
      </c>
      <c r="E150" s="32"/>
      <c r="F150" s="76" t="str">
        <f>СВОД!E150</f>
        <v>Коровина</v>
      </c>
    </row>
    <row r="151" spans="1:6">
      <c r="A151" s="136">
        <v>151</v>
      </c>
      <c r="B151" s="216" t="s">
        <v>653</v>
      </c>
      <c r="C151" s="5">
        <v>1</v>
      </c>
      <c r="D151" s="32">
        <f>100-C151*100/'время открытия'!C151</f>
        <v>96.551724137931032</v>
      </c>
      <c r="E151" s="32" t="s">
        <v>729</v>
      </c>
      <c r="F151" s="76" t="str">
        <f>СВОД!E151</f>
        <v>Калинина</v>
      </c>
    </row>
    <row r="152" spans="1:6">
      <c r="A152" s="136">
        <v>152</v>
      </c>
      <c r="B152" s="216" t="s">
        <v>661</v>
      </c>
      <c r="C152" s="241"/>
      <c r="D152" s="32">
        <f>100-C152*100/'время открытия'!C152</f>
        <v>100</v>
      </c>
      <c r="E152" s="32"/>
      <c r="F152" s="76" t="str">
        <f>СВОД!E152</f>
        <v>Савченко</v>
      </c>
    </row>
    <row r="153" spans="1:6">
      <c r="A153" s="136">
        <v>153</v>
      </c>
      <c r="B153" s="136" t="s">
        <v>679</v>
      </c>
      <c r="C153" s="241"/>
      <c r="D153" s="32">
        <f>100-C153*100/'время открытия'!C153</f>
        <v>100</v>
      </c>
      <c r="E153" s="32"/>
      <c r="F153" s="76" t="str">
        <f>СВОД!E153</f>
        <v>Мансурова</v>
      </c>
    </row>
    <row r="154" spans="1:6">
      <c r="A154" s="136">
        <v>155</v>
      </c>
      <c r="B154" s="136" t="s">
        <v>656</v>
      </c>
      <c r="C154" s="5"/>
      <c r="D154" s="32">
        <f>100-C154*100/'время открытия'!C154</f>
        <v>100</v>
      </c>
      <c r="E154" s="32"/>
      <c r="F154" s="76" t="str">
        <f>СВОД!E154</f>
        <v>Дарьин</v>
      </c>
    </row>
    <row r="155" spans="1:6">
      <c r="A155" s="136">
        <v>156</v>
      </c>
      <c r="B155" s="136" t="s">
        <v>657</v>
      </c>
      <c r="C155" s="5"/>
      <c r="D155" s="32">
        <f>100-C155*100/'время открытия'!C155</f>
        <v>100</v>
      </c>
      <c r="E155" s="32"/>
      <c r="F155" s="76" t="str">
        <f>СВОД!E155</f>
        <v>Мазырин</v>
      </c>
    </row>
    <row r="156" spans="1:6">
      <c r="A156" s="136">
        <v>157</v>
      </c>
      <c r="B156" s="117" t="s">
        <v>742</v>
      </c>
      <c r="C156" s="5"/>
      <c r="D156" s="32">
        <f>100-C156*100/'время открытия'!C156</f>
        <v>100</v>
      </c>
      <c r="E156" s="5"/>
      <c r="F156" s="76" t="str">
        <f>СВОД!E156</f>
        <v>Калинина</v>
      </c>
    </row>
    <row r="157" spans="1:6">
      <c r="A157" s="136">
        <v>158</v>
      </c>
      <c r="B157" s="136" t="s">
        <v>665</v>
      </c>
      <c r="C157" s="5"/>
      <c r="D157" s="32">
        <f>100-C157*100/'время открытия'!C157</f>
        <v>100</v>
      </c>
      <c r="E157" s="5"/>
      <c r="F157" s="76" t="str">
        <f>СВОД!E157</f>
        <v>Емельянова</v>
      </c>
    </row>
    <row r="158" spans="1:6">
      <c r="A158" s="136">
        <v>159</v>
      </c>
      <c r="B158" s="136" t="s">
        <v>664</v>
      </c>
      <c r="C158" s="241"/>
      <c r="D158" s="32">
        <f>100-C158*100/'время открытия'!C158</f>
        <v>100</v>
      </c>
      <c r="E158" s="5"/>
      <c r="F158" s="76" t="str">
        <f>СВОД!E158</f>
        <v>Мазырин</v>
      </c>
    </row>
    <row r="159" spans="1:6">
      <c r="A159" s="136">
        <v>160</v>
      </c>
      <c r="B159" s="136" t="s">
        <v>731</v>
      </c>
      <c r="C159" s="5"/>
      <c r="D159" s="32">
        <f>100-C159*100/'время открытия'!C159</f>
        <v>100</v>
      </c>
      <c r="E159" s="5"/>
      <c r="F159" s="76" t="str">
        <f>СВОД!E159</f>
        <v>Петухов</v>
      </c>
    </row>
    <row r="160" spans="1:6">
      <c r="A160" s="136">
        <v>161</v>
      </c>
      <c r="B160" s="136" t="s">
        <v>670</v>
      </c>
      <c r="C160" s="241"/>
      <c r="D160" s="32">
        <f>100-C160*100/'время открытия'!C160</f>
        <v>100</v>
      </c>
      <c r="E160" s="5"/>
      <c r="F160" s="76" t="str">
        <f>СВОД!E160</f>
        <v>Трусов</v>
      </c>
    </row>
    <row r="161" spans="1:6">
      <c r="A161" s="136">
        <v>162</v>
      </c>
      <c r="B161" s="136" t="s">
        <v>671</v>
      </c>
      <c r="C161" s="241"/>
      <c r="D161" s="32">
        <f>100-C161*100/'время открытия'!C161</f>
        <v>100</v>
      </c>
      <c r="E161" s="5"/>
      <c r="F161" s="76" t="str">
        <f>СВОД!E161</f>
        <v>Савченко</v>
      </c>
    </row>
    <row r="162" spans="1:6">
      <c r="A162" s="136">
        <v>163</v>
      </c>
      <c r="B162" s="136" t="s">
        <v>672</v>
      </c>
      <c r="C162" s="5">
        <v>1</v>
      </c>
      <c r="D162" s="32">
        <f>100-C162*100/'время открытия'!C162</f>
        <v>96.774193548387103</v>
      </c>
      <c r="E162" s="5">
        <v>5000</v>
      </c>
      <c r="F162" s="76" t="str">
        <f>СВОД!E162</f>
        <v>Неуймина</v>
      </c>
    </row>
    <row r="163" spans="1:6">
      <c r="A163" s="136">
        <v>165</v>
      </c>
      <c r="B163" s="136" t="s">
        <v>686</v>
      </c>
      <c r="C163" s="241"/>
      <c r="D163" s="32">
        <f>100-C163*100/'время открытия'!C163</f>
        <v>100</v>
      </c>
      <c r="E163" s="5"/>
      <c r="F163" s="76" t="str">
        <f>СВОД!E163</f>
        <v>Емельянова</v>
      </c>
    </row>
    <row r="164" spans="1:6">
      <c r="A164" s="136">
        <v>166</v>
      </c>
      <c r="B164" s="136" t="s">
        <v>687</v>
      </c>
      <c r="C164" s="241"/>
      <c r="D164" s="32">
        <f>100-C164*100/'время открытия'!C164</f>
        <v>100</v>
      </c>
      <c r="E164" s="5"/>
      <c r="F164" s="76" t="str">
        <f>СВОД!E164</f>
        <v>Савченко</v>
      </c>
    </row>
    <row r="165" spans="1:6">
      <c r="A165" s="136">
        <v>167</v>
      </c>
      <c r="B165" s="136" t="s">
        <v>688</v>
      </c>
      <c r="C165" s="241"/>
      <c r="D165" s="32">
        <f>100-C165*100/'время открытия'!C165</f>
        <v>100</v>
      </c>
      <c r="E165" s="5"/>
      <c r="F165" s="76" t="str">
        <f>СВОД!E165</f>
        <v>Емельянова</v>
      </c>
    </row>
    <row r="166" spans="1:6">
      <c r="A166" s="136">
        <v>168</v>
      </c>
      <c r="B166" s="136" t="s">
        <v>678</v>
      </c>
      <c r="C166" s="241"/>
      <c r="D166" s="32">
        <f>100-C166*100/'время открытия'!C166</f>
        <v>100</v>
      </c>
      <c r="E166" s="5"/>
      <c r="F166" s="76" t="str">
        <f>СВОД!E166</f>
        <v>Жарникова</v>
      </c>
    </row>
    <row r="167" spans="1:6">
      <c r="A167" s="136">
        <v>173</v>
      </c>
      <c r="B167" s="136" t="s">
        <v>806</v>
      </c>
      <c r="C167" s="241"/>
      <c r="D167" s="32">
        <f>100-C167*100/'время открытия'!C167</f>
        <v>100</v>
      </c>
      <c r="E167" s="5"/>
      <c r="F167" s="76" t="str">
        <f>СВОД!E167</f>
        <v>Савченко</v>
      </c>
    </row>
    <row r="168" spans="1:6">
      <c r="A168" s="136">
        <v>174</v>
      </c>
      <c r="B168" s="117" t="s">
        <v>734</v>
      </c>
      <c r="C168" s="5">
        <v>1</v>
      </c>
      <c r="D168" s="32">
        <f>100-C168*100/'время открытия'!C168</f>
        <v>96.774193548387103</v>
      </c>
      <c r="E168" s="5">
        <v>-1000</v>
      </c>
      <c r="F168" s="76" t="str">
        <f>СВОД!E168</f>
        <v>Ахтямова</v>
      </c>
    </row>
    <row r="169" spans="1:6">
      <c r="A169" s="136">
        <v>175</v>
      </c>
      <c r="B169" s="136" t="s">
        <v>794</v>
      </c>
      <c r="C169" s="5"/>
      <c r="D169" s="32">
        <f>100-C169*100/'время открытия'!C169</f>
        <v>100</v>
      </c>
      <c r="E169" s="5"/>
      <c r="F169" s="76" t="str">
        <f>СВОД!E169</f>
        <v>Калинина</v>
      </c>
    </row>
    <row r="170" spans="1:6">
      <c r="A170" s="136">
        <v>176</v>
      </c>
      <c r="B170" s="136" t="s">
        <v>795</v>
      </c>
      <c r="C170" s="5"/>
      <c r="D170" s="32">
        <f>100-C170*100/'время открытия'!C170</f>
        <v>100</v>
      </c>
      <c r="E170" s="5"/>
      <c r="F170" s="76" t="str">
        <f>СВОД!E170</f>
        <v>Клементьева</v>
      </c>
    </row>
    <row r="171" spans="1:6">
      <c r="A171" s="136">
        <v>178</v>
      </c>
      <c r="B171" s="117" t="s">
        <v>753</v>
      </c>
      <c r="C171" s="241"/>
      <c r="D171" s="32">
        <f>100-C171*100/'время открытия'!C171</f>
        <v>100</v>
      </c>
      <c r="E171" s="5"/>
      <c r="F171" s="76" t="str">
        <f>СВОД!E171</f>
        <v xml:space="preserve">Ахрамеева </v>
      </c>
    </row>
    <row r="172" spans="1:6">
      <c r="A172" s="136">
        <v>179</v>
      </c>
      <c r="B172" s="117" t="s">
        <v>754</v>
      </c>
      <c r="C172" s="241"/>
      <c r="D172" s="32">
        <f>100-C172*100/'время открытия'!C172</f>
        <v>100</v>
      </c>
      <c r="E172" s="5"/>
      <c r="F172" s="76" t="str">
        <f>СВОД!E172</f>
        <v>Клементьева</v>
      </c>
    </row>
    <row r="173" spans="1:6">
      <c r="A173" s="136">
        <v>180</v>
      </c>
      <c r="B173" s="136" t="s">
        <v>796</v>
      </c>
      <c r="C173" s="241"/>
      <c r="D173" s="32">
        <f>100-C173*100/'время открытия'!C173</f>
        <v>100</v>
      </c>
      <c r="E173" s="5"/>
      <c r="F173" s="76" t="str">
        <f>СВОД!E173</f>
        <v>Калинина</v>
      </c>
    </row>
    <row r="174" spans="1:6">
      <c r="A174" s="136">
        <v>181</v>
      </c>
      <c r="B174" s="117" t="s">
        <v>743</v>
      </c>
      <c r="C174" s="241"/>
      <c r="D174" s="32">
        <f>100-C174*100/'время открытия'!C174</f>
        <v>100</v>
      </c>
      <c r="E174" s="5"/>
      <c r="F174" s="76" t="str">
        <f>СВОД!E174</f>
        <v>Савченко</v>
      </c>
    </row>
    <row r="175" spans="1:6">
      <c r="A175" s="136">
        <v>182</v>
      </c>
      <c r="B175" s="117" t="s">
        <v>749</v>
      </c>
      <c r="C175" s="241"/>
      <c r="D175" s="32">
        <f>100-C175*100/'время открытия'!C175</f>
        <v>100</v>
      </c>
      <c r="E175" s="5"/>
      <c r="F175" s="76" t="str">
        <f>СВОД!E175</f>
        <v>Ахтямова</v>
      </c>
    </row>
    <row r="176" spans="1:6">
      <c r="A176" s="136">
        <v>183</v>
      </c>
      <c r="B176" s="117" t="s">
        <v>782</v>
      </c>
      <c r="C176" s="241"/>
      <c r="D176" s="32">
        <f>100-C176*100/'время открытия'!C176</f>
        <v>100</v>
      </c>
      <c r="E176" s="5"/>
      <c r="F176" s="76" t="str">
        <f>СВОД!E176</f>
        <v>Сазонова</v>
      </c>
    </row>
    <row r="177" spans="1:6">
      <c r="A177" s="136">
        <v>184</v>
      </c>
      <c r="B177" s="117" t="s">
        <v>783</v>
      </c>
      <c r="C177" s="241"/>
      <c r="D177" s="32">
        <f>100-C177*100/'время открытия'!C177</f>
        <v>100</v>
      </c>
      <c r="E177" s="5"/>
      <c r="F177" s="76" t="str">
        <f>СВОД!E177</f>
        <v>Сазонова</v>
      </c>
    </row>
    <row r="178" spans="1:6">
      <c r="A178" s="136">
        <v>185</v>
      </c>
      <c r="B178" s="117" t="s">
        <v>758</v>
      </c>
      <c r="C178" s="5">
        <v>1</v>
      </c>
      <c r="D178" s="32">
        <f>100-C178*100/'время открытия'!C178</f>
        <v>93.333333333333329</v>
      </c>
      <c r="E178" s="5" t="s">
        <v>729</v>
      </c>
      <c r="F178" s="76" t="str">
        <f>СВОД!E178</f>
        <v>Ахтямова</v>
      </c>
    </row>
    <row r="179" spans="1:6">
      <c r="A179" s="136">
        <v>186</v>
      </c>
      <c r="B179" s="117" t="s">
        <v>744</v>
      </c>
      <c r="C179" s="241"/>
      <c r="D179" s="32">
        <f>100-C179*100/'время открытия'!C179</f>
        <v>100</v>
      </c>
      <c r="E179" s="5"/>
      <c r="F179" s="76" t="str">
        <f>СВОД!E179</f>
        <v>Емельянова</v>
      </c>
    </row>
    <row r="180" spans="1:6">
      <c r="A180" s="136">
        <v>187</v>
      </c>
      <c r="B180" s="117" t="s">
        <v>745</v>
      </c>
      <c r="C180" s="5">
        <v>1</v>
      </c>
      <c r="D180" s="32">
        <f>100-C180*100/'время открытия'!C180</f>
        <v>95.238095238095241</v>
      </c>
      <c r="E180" s="5" t="s">
        <v>729</v>
      </c>
      <c r="F180" s="76" t="str">
        <f>СВОД!E180</f>
        <v>Клементьева</v>
      </c>
    </row>
    <row r="181" spans="1:6">
      <c r="A181" s="136">
        <v>188</v>
      </c>
      <c r="B181" s="117" t="s">
        <v>759</v>
      </c>
      <c r="C181" s="5"/>
      <c r="D181" s="32">
        <f>100-C181*100/'время открытия'!C181</f>
        <v>100</v>
      </c>
      <c r="E181" s="5"/>
      <c r="F181" s="76" t="str">
        <f>СВОД!E181</f>
        <v>Савченко</v>
      </c>
    </row>
    <row r="182" spans="1:6">
      <c r="A182" s="136">
        <v>189</v>
      </c>
      <c r="B182" s="136" t="s">
        <v>797</v>
      </c>
      <c r="C182" s="5"/>
      <c r="D182" s="32">
        <f>100-C182*100/'время открытия'!C182</f>
        <v>100</v>
      </c>
      <c r="E182" s="5"/>
      <c r="F182" s="76" t="str">
        <f>СВОД!E182</f>
        <v>Дарьин</v>
      </c>
    </row>
    <row r="183" spans="1:6">
      <c r="A183" s="136">
        <v>190</v>
      </c>
      <c r="B183" s="117" t="s">
        <v>807</v>
      </c>
      <c r="C183" s="5"/>
      <c r="D183" s="32">
        <f>100-C183*100/'время открытия'!C183</f>
        <v>100</v>
      </c>
      <c r="E183" s="5"/>
      <c r="F183" s="76" t="str">
        <f>СВОД!E183</f>
        <v>Емельянова</v>
      </c>
    </row>
    <row r="184" spans="1:6">
      <c r="A184" s="136">
        <v>191</v>
      </c>
      <c r="B184" s="117" t="s">
        <v>808</v>
      </c>
      <c r="C184" s="5"/>
      <c r="D184" s="32">
        <f>100-C184*100/'время открытия'!C184</f>
        <v>100</v>
      </c>
      <c r="E184" s="5"/>
      <c r="F184" s="76" t="str">
        <f>СВОД!E184</f>
        <v>Емельянова</v>
      </c>
    </row>
    <row r="185" spans="1:6">
      <c r="A185" s="136">
        <v>194</v>
      </c>
      <c r="B185" s="117" t="s">
        <v>773</v>
      </c>
      <c r="C185" s="5"/>
      <c r="D185" s="32">
        <f>100-C185*100/'время открытия'!C185</f>
        <v>100</v>
      </c>
      <c r="E185" s="5"/>
      <c r="F185" s="76" t="str">
        <f>СВОД!E185</f>
        <v>Дарьин</v>
      </c>
    </row>
    <row r="186" spans="1:6">
      <c r="A186" s="136">
        <v>195</v>
      </c>
      <c r="B186" s="117" t="s">
        <v>781</v>
      </c>
      <c r="C186" s="5"/>
      <c r="D186" s="32">
        <f>100-C186*100/'время открытия'!C186</f>
        <v>100</v>
      </c>
      <c r="E186" s="5"/>
      <c r="F186" s="76" t="str">
        <f>СВОД!E186</f>
        <v>Сазонова</v>
      </c>
    </row>
    <row r="187" spans="1:6">
      <c r="A187" s="136">
        <v>196</v>
      </c>
      <c r="B187" s="136" t="s">
        <v>809</v>
      </c>
      <c r="C187" s="5"/>
      <c r="D187" s="32">
        <f>100-C187*100/'время открытия'!C187</f>
        <v>100</v>
      </c>
      <c r="E187" s="5"/>
      <c r="F187" s="76" t="str">
        <f>СВОД!E187</f>
        <v>Мансурова</v>
      </c>
    </row>
    <row r="188" spans="1:6">
      <c r="A188" s="136">
        <v>197</v>
      </c>
      <c r="B188" s="117" t="s">
        <v>750</v>
      </c>
      <c r="C188" s="5"/>
      <c r="D188" s="32">
        <f>100-C188*100/'время открытия'!C188</f>
        <v>100</v>
      </c>
      <c r="E188" s="5"/>
      <c r="F188" s="76" t="str">
        <f>СВОД!E188</f>
        <v>Хасанов</v>
      </c>
    </row>
    <row r="189" spans="1:6">
      <c r="A189" s="136">
        <v>199</v>
      </c>
      <c r="B189" s="136" t="s">
        <v>810</v>
      </c>
      <c r="C189" s="5"/>
      <c r="D189" s="32">
        <f>100-C189*100/'время открытия'!C189</f>
        <v>100</v>
      </c>
      <c r="E189" s="5"/>
      <c r="F189" s="76" t="str">
        <f>СВОД!E189</f>
        <v>Коровина</v>
      </c>
    </row>
    <row r="190" spans="1:6">
      <c r="A190" s="136">
        <v>200</v>
      </c>
      <c r="B190" s="117" t="s">
        <v>780</v>
      </c>
      <c r="C190" s="5"/>
      <c r="D190" s="32">
        <f>100-C190*100/'время открытия'!C190</f>
        <v>100</v>
      </c>
      <c r="E190" s="5"/>
      <c r="F190" s="76" t="str">
        <f>СВОД!E190</f>
        <v>Савченко</v>
      </c>
    </row>
    <row r="191" spans="1:6">
      <c r="A191" s="136">
        <v>204</v>
      </c>
      <c r="B191" s="136" t="s">
        <v>802</v>
      </c>
      <c r="C191" s="5"/>
      <c r="D191" s="32">
        <f>100-C191*100/'время открытия'!C191</f>
        <v>100</v>
      </c>
      <c r="E191" s="5"/>
      <c r="F191" s="76" t="str">
        <f>СВОД!E191</f>
        <v>Неуймина</v>
      </c>
    </row>
    <row r="192" spans="1:6">
      <c r="A192" s="136">
        <v>206</v>
      </c>
      <c r="B192" s="136" t="s">
        <v>811</v>
      </c>
      <c r="C192" s="5"/>
      <c r="D192" s="32">
        <f>100-C192*100/'время открытия'!C192</f>
        <v>100</v>
      </c>
      <c r="E192" s="5"/>
      <c r="F192" s="76" t="str">
        <f>СВОД!E192</f>
        <v>Ахтямова</v>
      </c>
    </row>
    <row r="193" spans="1:9">
      <c r="A193" s="136">
        <v>207</v>
      </c>
      <c r="B193" s="136" t="s">
        <v>812</v>
      </c>
      <c r="C193" s="5"/>
      <c r="D193" s="32">
        <f>100-C193*100/'время открытия'!C193</f>
        <v>100</v>
      </c>
      <c r="E193" s="5"/>
      <c r="F193" s="76" t="str">
        <f>СВОД!E193</f>
        <v>Ахтямова</v>
      </c>
    </row>
    <row r="196" spans="1:9">
      <c r="A196" s="2">
        <v>1</v>
      </c>
      <c r="B196" s="136" t="s">
        <v>530</v>
      </c>
      <c r="C196" s="71">
        <f>AVERAGE(D68,D115,D117,D145,D168,D175,D178,D192,D193)</f>
        <v>98.183990442054963</v>
      </c>
      <c r="H196" s="4">
        <v>100</v>
      </c>
      <c r="I196" s="48"/>
    </row>
    <row r="197" spans="1:9">
      <c r="A197" s="2">
        <v>2</v>
      </c>
      <c r="B197" s="136" t="s">
        <v>761</v>
      </c>
      <c r="C197" s="71">
        <f>AVERAGE(D53,D54,D69,D116,D143,D144,D159)</f>
        <v>100</v>
      </c>
      <c r="H197" s="4" t="s">
        <v>532</v>
      </c>
      <c r="I197" s="49"/>
    </row>
    <row r="198" spans="1:9">
      <c r="A198" s="2">
        <v>3</v>
      </c>
      <c r="B198" s="136" t="s">
        <v>697</v>
      </c>
      <c r="C198" s="71">
        <f>AVERAGE(D80,D100,D121,D130,D146,D148,D157,D163,D165,D179,D183,D184)</f>
        <v>98.924731182795696</v>
      </c>
      <c r="H198" s="4" t="s">
        <v>183</v>
      </c>
      <c r="I198" s="50"/>
    </row>
    <row r="199" spans="1:9">
      <c r="A199" s="2">
        <v>4</v>
      </c>
      <c r="B199" s="136" t="s">
        <v>567</v>
      </c>
      <c r="C199" s="71">
        <f>AVERAGE(D95,D97,D99,D122,D126,D150,D189)</f>
        <v>98.088410991636806</v>
      </c>
    </row>
    <row r="200" spans="1:9">
      <c r="A200" s="2">
        <v>5</v>
      </c>
      <c r="B200" s="136" t="s">
        <v>169</v>
      </c>
      <c r="C200" s="71">
        <f>AVERAGE(D190,D72,D73,D84,D101,D111,D118,D119,D129,D133,D137,D139,D152,D161,D164,D174,D181,D167)</f>
        <v>99.820788530465947</v>
      </c>
    </row>
    <row r="201" spans="1:9">
      <c r="A201" s="2">
        <v>6</v>
      </c>
      <c r="B201" s="136" t="s">
        <v>626</v>
      </c>
      <c r="C201" s="71">
        <f>AVERAGE(D61,D76,D105,D106,D131,D160)</f>
        <v>100</v>
      </c>
    </row>
    <row r="202" spans="1:9">
      <c r="A202" s="2">
        <v>7</v>
      </c>
      <c r="B202" s="136" t="s">
        <v>763</v>
      </c>
      <c r="C202" s="71">
        <f>AVERAGE(D113,D114,D132,D134)</f>
        <v>100</v>
      </c>
    </row>
    <row r="203" spans="1:9">
      <c r="A203" s="2">
        <v>8</v>
      </c>
      <c r="B203" s="136" t="s">
        <v>698</v>
      </c>
      <c r="C203" s="71">
        <f>AVERAGE(D2,D10,D25,D33,D34,D36,D40,D41,D51,D58,D59,D60,D63,D78,D91,D171)</f>
        <v>99.798387096774192</v>
      </c>
    </row>
    <row r="204" spans="1:9">
      <c r="A204" s="2">
        <v>9</v>
      </c>
      <c r="B204" s="136" t="s">
        <v>696</v>
      </c>
      <c r="C204" s="71">
        <f>AVERAGE(D22,D27,D38,D50,D55,D56,D57,D74,D86,D88,D147,D166)</f>
        <v>98.36855765665554</v>
      </c>
    </row>
    <row r="205" spans="1:9">
      <c r="A205" s="2">
        <v>10</v>
      </c>
      <c r="B205" s="136" t="s">
        <v>629</v>
      </c>
      <c r="C205" s="71">
        <f>AVERAGE(D11,D21,D29,D31,D65,D89,D90,D96,D98,D138,D141,D151,D156,D173,D169)</f>
        <v>98.880237300704479</v>
      </c>
    </row>
    <row r="206" spans="1:9">
      <c r="A206" s="2">
        <v>11</v>
      </c>
      <c r="B206" s="136" t="s">
        <v>168</v>
      </c>
      <c r="C206" s="71">
        <f>AVERAGE(D170,D14,D16,D19,D28,D43,D45,D66,D79,D93,D94,D102,D112,D140,D172,D180)</f>
        <v>98.67369166799088</v>
      </c>
    </row>
    <row r="207" spans="1:9">
      <c r="A207" s="2">
        <v>12</v>
      </c>
      <c r="B207" s="136" t="s">
        <v>699</v>
      </c>
      <c r="C207" s="71">
        <f>AVERAGE(D23,D32,D37,D49,D64,D85,D110,D124,D127,D149,D155,D158)</f>
        <v>98.924731182795696</v>
      </c>
    </row>
    <row r="208" spans="1:9">
      <c r="A208" s="2">
        <v>13</v>
      </c>
      <c r="B208" s="136" t="s">
        <v>700</v>
      </c>
      <c r="C208" s="71">
        <f>AVERAGE(D24,D26,D35,D46,D67,D52,D70,D83,D87,D92,D103,D107,D109,D128,D136,D153,D187)</f>
        <v>98.735310762675184</v>
      </c>
    </row>
    <row r="209" spans="1:5">
      <c r="A209" s="2">
        <v>14</v>
      </c>
      <c r="B209" s="136" t="s">
        <v>509</v>
      </c>
      <c r="C209" s="71">
        <f>AVERAGE(D191,D3,D4,D5,D7,D9,D13,D18,D30,D42,D44,D48,D62,D82,D120,D123,D162)</f>
        <v>98.861480075901326</v>
      </c>
    </row>
    <row r="210" spans="1:5">
      <c r="A210" s="2">
        <v>15</v>
      </c>
      <c r="B210" s="136" t="s">
        <v>762</v>
      </c>
      <c r="C210" s="71">
        <f>AVERAGE(D182,D6,D8,D12,D20,D81,D154,D185)</f>
        <v>99.596774193548384</v>
      </c>
    </row>
    <row r="211" spans="1:5">
      <c r="A211" s="2">
        <v>16</v>
      </c>
      <c r="B211" s="136" t="s">
        <v>627</v>
      </c>
      <c r="C211" s="71">
        <f>AVERAGE(D15,D17,D39,D47,D71,D75,D77,D104,D108,D125,D135,D142,D188)</f>
        <v>97.518610421836229</v>
      </c>
    </row>
    <row r="212" spans="1:5">
      <c r="A212" s="116"/>
      <c r="B212" s="239"/>
      <c r="C212" s="112"/>
      <c r="E212" s="112"/>
    </row>
    <row r="213" spans="1:5">
      <c r="B213" s="196"/>
      <c r="C213" s="112"/>
      <c r="E213" s="112"/>
    </row>
    <row r="214" spans="1:5">
      <c r="A214" s="2">
        <v>1</v>
      </c>
      <c r="B214" s="136" t="s">
        <v>442</v>
      </c>
      <c r="C214" s="18">
        <f>D77</f>
        <v>100</v>
      </c>
      <c r="E214" s="112"/>
    </row>
    <row r="215" spans="1:5">
      <c r="A215" s="2">
        <v>2</v>
      </c>
      <c r="B215" s="136" t="s">
        <v>117</v>
      </c>
      <c r="C215" s="18">
        <f>AVERAGE(D67,D70,D26,D109)</f>
        <v>98.387096774193552</v>
      </c>
      <c r="E215" s="112"/>
    </row>
    <row r="216" spans="1:5">
      <c r="A216" s="2">
        <v>3</v>
      </c>
      <c r="B216" s="136" t="s">
        <v>598</v>
      </c>
      <c r="C216" s="18">
        <f>AVERAGE(D129,D161)</f>
        <v>98.387096774193552</v>
      </c>
      <c r="E216" s="112"/>
    </row>
    <row r="217" spans="1:5">
      <c r="A217" s="2">
        <v>4</v>
      </c>
      <c r="B217" s="136" t="s">
        <v>119</v>
      </c>
      <c r="C217" s="18">
        <f>AVERAGE(D46,D92,D107,D128,D187)</f>
        <v>98.688172043010766</v>
      </c>
      <c r="E217" s="112"/>
    </row>
    <row r="218" spans="1:5">
      <c r="A218" s="2">
        <v>5</v>
      </c>
      <c r="B218" s="136" t="s">
        <v>112</v>
      </c>
      <c r="C218" s="18">
        <f>AVERAGE(D169,D173,D182,D170,D191,D185,D171,D172,D188,D156,D180,D2,D3,D4,D5,D6,D7,D8,D9,D10,D11,D12,D13,D14,D15,D16,D17,D18,D19,D20,D21,D22,D23,D24,D25,D27,D28,D29,D30,D31,D32,D33,D34,D35,D36,D37,D38,D39,D40,D41,D42,D43,D44,D45,D47,D48,D49,D50,D51,D52,D55,D56,D57,D58,D59,D60,D62,D63,D64,D65,D66,D71,D74,D75,D78,D79,D81,D82,D83,D85,D86,D87,D88,D89,D90,D91,D93,D94,D96,D98,D102,D103,D104,D108,D110,D112,D120,D123,D124,D127,D135,D136,D138,D140,D141,D147,D149,D151,D153,D154,D155,D158,D162,D166)</f>
        <v>98.797794840319767</v>
      </c>
      <c r="E218" s="112"/>
    </row>
    <row r="219" spans="1:5">
      <c r="A219" s="2">
        <v>6</v>
      </c>
      <c r="B219" s="136" t="s">
        <v>614</v>
      </c>
      <c r="C219" s="18">
        <f>AVERAGE(D133,D174)</f>
        <v>100</v>
      </c>
      <c r="E219" s="112"/>
    </row>
    <row r="220" spans="1:5">
      <c r="A220" s="2">
        <v>7</v>
      </c>
      <c r="B220" s="136" t="s">
        <v>524</v>
      </c>
      <c r="C220" s="18">
        <f>AVERAGE(D95,D97,D99,D122,D126,D150,D189)</f>
        <v>98.088410991636806</v>
      </c>
      <c r="E220" s="112"/>
    </row>
    <row r="221" spans="1:5">
      <c r="A221" s="2">
        <v>8</v>
      </c>
      <c r="B221" s="136" t="s">
        <v>805</v>
      </c>
      <c r="C221" s="18">
        <f>AVERAGE(D183,D184)</f>
        <v>100</v>
      </c>
      <c r="E221" s="112"/>
    </row>
    <row r="222" spans="1:5">
      <c r="A222" s="2">
        <v>9</v>
      </c>
      <c r="B222" s="136" t="s">
        <v>649</v>
      </c>
      <c r="C222" s="18">
        <f>AVERAGE(D146,D148,D163,D165)</f>
        <v>100</v>
      </c>
      <c r="E222" s="112"/>
    </row>
    <row r="223" spans="1:5">
      <c r="A223" s="2">
        <v>10</v>
      </c>
      <c r="B223" s="136" t="s">
        <v>122</v>
      </c>
      <c r="C223" s="18">
        <f>AVERAGE(D178,D175,D53,D54,D68,D69,D115,D116,D117,D143,D144,D145,D159,D168,D192,D193)</f>
        <v>98.978494623655905</v>
      </c>
      <c r="E223" s="112"/>
    </row>
    <row r="224" spans="1:5">
      <c r="A224" s="2">
        <v>11</v>
      </c>
      <c r="B224" s="136" t="s">
        <v>171</v>
      </c>
      <c r="C224" s="18">
        <f>AVERAGE(D181,D73,D111,D137)</f>
        <v>100</v>
      </c>
      <c r="E224" s="112"/>
    </row>
    <row r="225" spans="1:5">
      <c r="A225" s="2">
        <v>12</v>
      </c>
      <c r="B225" s="136" t="s">
        <v>770</v>
      </c>
      <c r="C225" s="18">
        <f>AVERAGE(D176,D177,D186)</f>
        <v>100</v>
      </c>
      <c r="E225" s="112"/>
    </row>
    <row r="226" spans="1:5">
      <c r="A226" s="2">
        <v>13</v>
      </c>
      <c r="B226" s="136" t="s">
        <v>124</v>
      </c>
      <c r="C226" s="18">
        <f>AVERAGE(D190,D72,D84,D101,D118,D119,D139,D167)</f>
        <v>100</v>
      </c>
      <c r="E226" s="112"/>
    </row>
    <row r="227" spans="1:5">
      <c r="A227" s="2">
        <v>14</v>
      </c>
      <c r="B227" s="136" t="s">
        <v>654</v>
      </c>
      <c r="C227" s="18">
        <f>AVERAGE(D152,D164)</f>
        <v>100</v>
      </c>
      <c r="E227" s="112"/>
    </row>
    <row r="228" spans="1:5">
      <c r="A228" s="2">
        <v>15</v>
      </c>
      <c r="B228" s="136" t="s">
        <v>471</v>
      </c>
      <c r="C228" s="18">
        <f>AVERAGE(D80,D100,D121,D130,D157,D179)</f>
        <v>97.849462365591407</v>
      </c>
      <c r="E228" s="112"/>
    </row>
    <row r="229" spans="1:5">
      <c r="A229" s="2">
        <v>16</v>
      </c>
      <c r="B229" s="136" t="s">
        <v>559</v>
      </c>
      <c r="C229" s="18">
        <f>AVERAGE(D113,D114,D132,D134)</f>
        <v>100</v>
      </c>
      <c r="E229" s="112"/>
    </row>
    <row r="230" spans="1:5">
      <c r="A230" s="2">
        <v>17</v>
      </c>
      <c r="B230" s="136" t="s">
        <v>584</v>
      </c>
      <c r="C230" s="18">
        <f>AVERAGE(D125,D142)</f>
        <v>100</v>
      </c>
      <c r="E230" s="112"/>
    </row>
    <row r="231" spans="1:5">
      <c r="A231" s="2">
        <v>18</v>
      </c>
      <c r="B231" s="136" t="s">
        <v>593</v>
      </c>
      <c r="C231" s="18">
        <f>D131</f>
        <v>100</v>
      </c>
      <c r="E231" s="112"/>
    </row>
    <row r="232" spans="1:5">
      <c r="A232" s="2">
        <v>19</v>
      </c>
      <c r="B232" s="136" t="s">
        <v>115</v>
      </c>
      <c r="C232" s="18">
        <f>AVERAGE(D61,D76,D105,D106,D160)</f>
        <v>100</v>
      </c>
      <c r="E232" s="112"/>
    </row>
    <row r="233" spans="1:5">
      <c r="A233" s="116"/>
      <c r="B233" s="116"/>
    </row>
    <row r="235" spans="1:5">
      <c r="A235" s="2">
        <v>1</v>
      </c>
      <c r="B235" s="136" t="s">
        <v>167</v>
      </c>
      <c r="C235" s="71">
        <f>AVERAGE(D183,D184,D192,D193,D189,D167,D190,D181,D178,D174,D175,D179,D168,D159,D53,D54,D68,D69,D72,D73,D80,D84,D95,D97,D99,D100,D101,D111,D115,D116,D117,D118,D119,D121,D122,D126,D129,D130,D133,D137,D139,D143,D144,D145,D146,D148,D150,D152,D157,D161,D163,D164,D165)</f>
        <v>99.134825635129957</v>
      </c>
    </row>
    <row r="236" spans="1:5">
      <c r="A236" s="2">
        <v>2</v>
      </c>
      <c r="B236" s="136" t="s">
        <v>170</v>
      </c>
      <c r="C236" s="71">
        <f>AVERAGE(D61,D76,D105,D106,D113,D114,D131,D132,D134,D160)</f>
        <v>100</v>
      </c>
    </row>
    <row r="237" spans="1:5">
      <c r="A237" s="2">
        <v>3</v>
      </c>
      <c r="B237" s="136" t="s">
        <v>777</v>
      </c>
      <c r="C237" s="71">
        <f>AVERAGE(D176,D177,D186)</f>
        <v>100</v>
      </c>
    </row>
    <row r="238" spans="1:5">
      <c r="A238" s="2">
        <v>4</v>
      </c>
      <c r="B238" s="136" t="s">
        <v>620</v>
      </c>
      <c r="C238" s="71">
        <f>AVERAGE(D187,D191,D170,D172,D180,D3,D4,D5,D7,D9,D13,D14,D16,D18,D19,D23,D24,D26,D28,D30,D32,D35,D37,D42,D43,D44,D45,D46,D48,D49,D52,D62,D64,D66,D67,D70,D79,D82,D83,D85,D87,D92,D93,D94,D102,D103,D107,D109,D110,D112,D120,D123,D124,D127,D128,D136,D140,D149,D153,D155,D158,D162)</f>
        <v>98.790665889309778</v>
      </c>
    </row>
    <row r="239" spans="1:5">
      <c r="A239" s="2">
        <v>5</v>
      </c>
      <c r="B239" s="89" t="s">
        <v>701</v>
      </c>
      <c r="C239" s="71">
        <f>AVERAGE(D169,D173,D182,D185,D171,D188,D51,D156,D2,D6,D8,D10,D11,D12,D15,D17,D20,D21,D22,D25,D27,D29,D31,D33,D34,D36,D38,D39,D40,D41,D47,D50,D55,D56,D57,D58,D59,D60,D63,D65,D71,D74,D75,D77,D78,D81,D86,D88,D89,D90,D91,D96,D98,D104,D108,D125,D135,D138,D141,D142,D147,D151,D154,D166)</f>
        <v>98.826821468298149</v>
      </c>
    </row>
    <row r="240" spans="1:5">
      <c r="A240" s="116"/>
      <c r="B240" s="116"/>
      <c r="C240" s="13"/>
    </row>
    <row r="242" spans="2:11">
      <c r="B242" s="123" t="s">
        <v>218</v>
      </c>
      <c r="C242" s="123"/>
      <c r="D242" s="123"/>
      <c r="E242" s="123"/>
      <c r="F242" s="123"/>
      <c r="G242" s="123"/>
      <c r="H242" s="123"/>
      <c r="I242" s="123"/>
      <c r="J242" s="123"/>
      <c r="K242" s="123"/>
    </row>
    <row r="243" spans="2:11">
      <c r="B243" s="361" t="s">
        <v>374</v>
      </c>
      <c r="C243" s="361"/>
      <c r="D243" s="361"/>
      <c r="E243" s="361"/>
      <c r="F243" s="361"/>
      <c r="G243" s="361"/>
      <c r="H243" s="361"/>
      <c r="I243" s="361"/>
      <c r="J243" s="361"/>
      <c r="K243" s="361"/>
    </row>
    <row r="244" spans="2:11">
      <c r="B244" s="357" t="s">
        <v>375</v>
      </c>
      <c r="C244" s="357"/>
      <c r="D244" s="357"/>
      <c r="E244" s="357"/>
      <c r="F244" s="357"/>
      <c r="G244" s="357"/>
      <c r="H244" s="357"/>
      <c r="I244" s="357"/>
      <c r="J244" s="357"/>
      <c r="K244" s="357"/>
    </row>
    <row r="245" spans="2:11">
      <c r="B245" s="357" t="s">
        <v>376</v>
      </c>
      <c r="C245" s="357"/>
      <c r="D245" s="357"/>
      <c r="E245" s="357"/>
      <c r="F245" s="357"/>
      <c r="G245" s="357"/>
      <c r="H245" s="357"/>
      <c r="I245" s="357"/>
      <c r="J245" s="357"/>
      <c r="K245" s="357"/>
    </row>
    <row r="252" spans="2:11">
      <c r="B252" s="105"/>
    </row>
    <row r="253" spans="2:11">
      <c r="B253" s="105"/>
    </row>
    <row r="254" spans="2:11">
      <c r="B254" s="105"/>
    </row>
  </sheetData>
  <mergeCells count="3">
    <mergeCell ref="B243:K243"/>
    <mergeCell ref="B244:K244"/>
    <mergeCell ref="B245:K245"/>
  </mergeCells>
  <conditionalFormatting sqref="D2:D193">
    <cfRule type="cellIs" dxfId="157" priority="43" operator="lessThan">
      <formula>100</formula>
    </cfRule>
    <cfRule type="cellIs" dxfId="156" priority="44" operator="equal">
      <formula>100</formula>
    </cfRule>
  </conditionalFormatting>
  <conditionalFormatting sqref="C214:C232 C235:C239 C196:C211">
    <cfRule type="cellIs" dxfId="155" priority="1" operator="lessThan">
      <formula>90</formula>
    </cfRule>
    <cfRule type="cellIs" dxfId="154" priority="2" operator="between">
      <formula>90</formula>
      <formula>99.99</formula>
    </cfRule>
    <cfRule type="cellIs" dxfId="153" priority="3" operator="equal">
      <formula>100</formula>
    </cfRule>
  </conditionalFormatting>
  <hyperlinks>
    <hyperlink ref="H1" location="СВОД!A1" display="СВОД"/>
  </hyperlink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255"/>
  <sheetViews>
    <sheetView zoomScale="85" zoomScaleNormal="85" workbookViewId="0">
      <pane xSplit="2" ySplit="1" topLeftCell="C153" activePane="bottomRight" state="frozen"/>
      <selection activeCell="G201" sqref="G201"/>
      <selection pane="topRight" activeCell="G201" sqref="G201"/>
      <selection pane="bottomLeft" activeCell="G201" sqref="G201"/>
      <selection pane="bottomRight" activeCell="A167" sqref="A167:B193"/>
    </sheetView>
  </sheetViews>
  <sheetFormatPr defaultRowHeight="14.4"/>
  <cols>
    <col min="1" max="1" width="4.109375" bestFit="1" customWidth="1"/>
    <col min="2" max="2" width="30.44140625" customWidth="1"/>
    <col min="3" max="3" width="12.109375" customWidth="1"/>
    <col min="4" max="4" width="10.44140625" customWidth="1"/>
    <col min="5" max="5" width="10.109375" customWidth="1"/>
    <col min="7" max="7" width="11.21875" bestFit="1" customWidth="1"/>
    <col min="9" max="9" width="20" bestFit="1" customWidth="1"/>
    <col min="10" max="10" width="20.6640625" bestFit="1" customWidth="1"/>
  </cols>
  <sheetData>
    <row r="1" spans="1:11" ht="26.4">
      <c r="A1" s="1" t="s">
        <v>0</v>
      </c>
      <c r="B1" s="3" t="s">
        <v>1</v>
      </c>
      <c r="C1" s="63" t="s">
        <v>94</v>
      </c>
      <c r="D1" s="63" t="s">
        <v>95</v>
      </c>
      <c r="E1" s="70" t="s">
        <v>96</v>
      </c>
      <c r="F1" s="70" t="s">
        <v>204</v>
      </c>
      <c r="G1" s="249" t="str">
        <f>СВОД!E1</f>
        <v>Супервайзер</v>
      </c>
      <c r="I1" s="10" t="s">
        <v>100</v>
      </c>
      <c r="J1" s="10"/>
    </row>
    <row r="2" spans="1:11">
      <c r="A2" s="1">
        <v>1</v>
      </c>
      <c r="B2" s="1" t="s">
        <v>2</v>
      </c>
      <c r="C2" s="18">
        <v>5</v>
      </c>
      <c r="D2" s="7">
        <v>4</v>
      </c>
      <c r="E2" s="69">
        <f>D2/C2*100</f>
        <v>80</v>
      </c>
      <c r="F2" s="71">
        <f>D2-C2</f>
        <v>-1</v>
      </c>
      <c r="G2" s="249" t="str">
        <f>СВОД!E2</f>
        <v>Ахрамеева</v>
      </c>
    </row>
    <row r="3" spans="1:11">
      <c r="A3" s="1">
        <v>2</v>
      </c>
      <c r="B3" s="1" t="s">
        <v>3</v>
      </c>
      <c r="C3" s="7">
        <v>5</v>
      </c>
      <c r="D3" s="7">
        <v>5</v>
      </c>
      <c r="E3" s="69">
        <f t="shared" ref="E3:E65" si="0">D3/C3*100</f>
        <v>100</v>
      </c>
      <c r="F3" s="71">
        <f t="shared" ref="F3:F65" si="1">D3-C3</f>
        <v>0</v>
      </c>
      <c r="G3" s="249" t="str">
        <f>СВОД!E3</f>
        <v>Неуймина</v>
      </c>
    </row>
    <row r="4" spans="1:11">
      <c r="A4" s="1">
        <v>3</v>
      </c>
      <c r="B4" s="1" t="s">
        <v>4</v>
      </c>
      <c r="C4" s="7">
        <v>5</v>
      </c>
      <c r="D4" s="7">
        <v>3</v>
      </c>
      <c r="E4" s="69">
        <f t="shared" si="0"/>
        <v>60</v>
      </c>
      <c r="F4" s="71">
        <f t="shared" si="1"/>
        <v>-2</v>
      </c>
      <c r="G4" s="249" t="str">
        <f>СВОД!E4</f>
        <v>Неуймина</v>
      </c>
    </row>
    <row r="5" spans="1:11">
      <c r="A5" s="1">
        <v>4</v>
      </c>
      <c r="B5" s="1" t="s">
        <v>5</v>
      </c>
      <c r="C5" s="7">
        <v>5</v>
      </c>
      <c r="D5" s="7">
        <v>5</v>
      </c>
      <c r="E5" s="69">
        <f t="shared" si="0"/>
        <v>100</v>
      </c>
      <c r="F5" s="71">
        <f t="shared" si="1"/>
        <v>0</v>
      </c>
      <c r="G5" s="249" t="str">
        <f>СВОД!E5</f>
        <v>Неуймина</v>
      </c>
      <c r="I5" s="4">
        <v>100</v>
      </c>
      <c r="J5" s="4" t="s">
        <v>721</v>
      </c>
      <c r="K5" s="48"/>
    </row>
    <row r="6" spans="1:11">
      <c r="A6" s="1">
        <v>5</v>
      </c>
      <c r="B6" s="1" t="s">
        <v>6</v>
      </c>
      <c r="C6" s="7">
        <v>5</v>
      </c>
      <c r="D6" s="7">
        <v>4</v>
      </c>
      <c r="E6" s="69">
        <f t="shared" si="0"/>
        <v>80</v>
      </c>
      <c r="F6" s="71">
        <f t="shared" si="1"/>
        <v>-1</v>
      </c>
      <c r="G6" s="249" t="str">
        <f>СВОД!E6</f>
        <v>Дарьин</v>
      </c>
      <c r="I6" s="4" t="s">
        <v>724</v>
      </c>
      <c r="J6" s="4" t="s">
        <v>722</v>
      </c>
      <c r="K6" s="49"/>
    </row>
    <row r="7" spans="1:11">
      <c r="A7" s="1">
        <v>6</v>
      </c>
      <c r="B7" s="1" t="s">
        <v>7</v>
      </c>
      <c r="C7" s="7">
        <v>5</v>
      </c>
      <c r="D7" s="7">
        <v>5</v>
      </c>
      <c r="E7" s="69">
        <f t="shared" si="0"/>
        <v>100</v>
      </c>
      <c r="F7" s="71">
        <f t="shared" si="1"/>
        <v>0</v>
      </c>
      <c r="G7" s="249" t="str">
        <f>СВОД!E7</f>
        <v>Неуймина</v>
      </c>
      <c r="I7" s="4" t="s">
        <v>725</v>
      </c>
      <c r="J7" s="4" t="s">
        <v>723</v>
      </c>
      <c r="K7" s="50"/>
    </row>
    <row r="8" spans="1:11">
      <c r="A8" s="1">
        <v>7</v>
      </c>
      <c r="B8" s="1" t="s">
        <v>8</v>
      </c>
      <c r="C8" s="7">
        <v>5</v>
      </c>
      <c r="D8" s="7">
        <v>5</v>
      </c>
      <c r="E8" s="69">
        <f t="shared" si="0"/>
        <v>100</v>
      </c>
      <c r="F8" s="71">
        <f t="shared" si="1"/>
        <v>0</v>
      </c>
      <c r="G8" s="249" t="str">
        <f>СВОД!E8</f>
        <v>Дарьин</v>
      </c>
    </row>
    <row r="9" spans="1:11">
      <c r="A9" s="1">
        <v>8</v>
      </c>
      <c r="B9" s="1" t="s">
        <v>9</v>
      </c>
      <c r="C9" s="7">
        <v>6</v>
      </c>
      <c r="D9" s="7">
        <v>6</v>
      </c>
      <c r="E9" s="69">
        <f t="shared" si="0"/>
        <v>100</v>
      </c>
      <c r="F9" s="71">
        <f t="shared" si="1"/>
        <v>0</v>
      </c>
      <c r="G9" s="249" t="str">
        <f>СВОД!E9</f>
        <v>Неуймина</v>
      </c>
      <c r="I9" t="s">
        <v>288</v>
      </c>
      <c r="J9" s="125">
        <v>42158</v>
      </c>
    </row>
    <row r="10" spans="1:11">
      <c r="A10" s="1">
        <v>9</v>
      </c>
      <c r="B10" s="1" t="s">
        <v>10</v>
      </c>
      <c r="C10" s="7">
        <v>5</v>
      </c>
      <c r="D10" s="7">
        <v>3</v>
      </c>
      <c r="E10" s="69">
        <f t="shared" si="0"/>
        <v>60</v>
      </c>
      <c r="F10" s="71">
        <f t="shared" si="1"/>
        <v>-2</v>
      </c>
      <c r="G10" s="249" t="str">
        <f>СВОД!E10</f>
        <v>Ахрамеева</v>
      </c>
      <c r="I10" t="s">
        <v>289</v>
      </c>
      <c r="J10" t="s">
        <v>476</v>
      </c>
    </row>
    <row r="11" spans="1:11">
      <c r="A11" s="1">
        <v>10</v>
      </c>
      <c r="B11" s="1" t="s">
        <v>11</v>
      </c>
      <c r="C11" s="7">
        <v>6</v>
      </c>
      <c r="D11" s="7">
        <v>5</v>
      </c>
      <c r="E11" s="69">
        <f t="shared" si="0"/>
        <v>83.333333333333343</v>
      </c>
      <c r="F11" s="71">
        <f t="shared" si="1"/>
        <v>-1</v>
      </c>
      <c r="G11" s="249" t="str">
        <f>СВОД!E11</f>
        <v>Калинина</v>
      </c>
    </row>
    <row r="12" spans="1:11">
      <c r="A12" s="1">
        <v>11</v>
      </c>
      <c r="B12" s="1" t="s">
        <v>12</v>
      </c>
      <c r="C12" s="7">
        <v>5</v>
      </c>
      <c r="D12" s="7">
        <v>4</v>
      </c>
      <c r="E12" s="69">
        <f t="shared" si="0"/>
        <v>80</v>
      </c>
      <c r="F12" s="71">
        <f t="shared" si="1"/>
        <v>-1</v>
      </c>
      <c r="G12" s="249" t="str">
        <f>СВОД!E12</f>
        <v>Дарьин</v>
      </c>
    </row>
    <row r="13" spans="1:11">
      <c r="A13" s="1">
        <v>12</v>
      </c>
      <c r="B13" s="1" t="s">
        <v>13</v>
      </c>
      <c r="C13" s="7">
        <v>5</v>
      </c>
      <c r="D13" s="7">
        <v>5</v>
      </c>
      <c r="E13" s="69">
        <f t="shared" si="0"/>
        <v>100</v>
      </c>
      <c r="F13" s="71">
        <f t="shared" si="1"/>
        <v>0</v>
      </c>
      <c r="G13" s="249" t="str">
        <f>СВОД!E13</f>
        <v>Неуймина</v>
      </c>
    </row>
    <row r="14" spans="1:11">
      <c r="A14" s="1">
        <v>13</v>
      </c>
      <c r="B14" s="1" t="s">
        <v>14</v>
      </c>
      <c r="C14" s="7">
        <v>5</v>
      </c>
      <c r="D14" s="7">
        <v>5</v>
      </c>
      <c r="E14" s="69">
        <f t="shared" si="0"/>
        <v>100</v>
      </c>
      <c r="F14" s="71">
        <f t="shared" si="1"/>
        <v>0</v>
      </c>
      <c r="G14" s="249" t="str">
        <f>СВОД!E14</f>
        <v>Клементьева</v>
      </c>
    </row>
    <row r="15" spans="1:11">
      <c r="A15" s="1">
        <v>14</v>
      </c>
      <c r="B15" s="1" t="s">
        <v>15</v>
      </c>
      <c r="C15" s="18">
        <v>5</v>
      </c>
      <c r="D15" s="7">
        <v>4</v>
      </c>
      <c r="E15" s="69">
        <f t="shared" si="0"/>
        <v>80</v>
      </c>
      <c r="F15" s="71">
        <f t="shared" si="1"/>
        <v>-1</v>
      </c>
      <c r="G15" s="249" t="str">
        <f>СВОД!E15</f>
        <v>Хасанов</v>
      </c>
    </row>
    <row r="16" spans="1:11">
      <c r="A16" s="1">
        <v>15</v>
      </c>
      <c r="B16" s="1" t="s">
        <v>16</v>
      </c>
      <c r="C16" s="7">
        <v>5</v>
      </c>
      <c r="D16" s="7">
        <v>5</v>
      </c>
      <c r="E16" s="69">
        <f t="shared" si="0"/>
        <v>100</v>
      </c>
      <c r="F16" s="71">
        <f t="shared" si="1"/>
        <v>0</v>
      </c>
      <c r="G16" s="249" t="str">
        <f>СВОД!E16</f>
        <v>Клементьева</v>
      </c>
    </row>
    <row r="17" spans="1:7">
      <c r="A17" s="1">
        <v>16</v>
      </c>
      <c r="B17" s="1" t="s">
        <v>17</v>
      </c>
      <c r="C17" s="7">
        <v>5</v>
      </c>
      <c r="D17" s="7">
        <v>4</v>
      </c>
      <c r="E17" s="69">
        <f t="shared" si="0"/>
        <v>80</v>
      </c>
      <c r="F17" s="71">
        <f t="shared" si="1"/>
        <v>-1</v>
      </c>
      <c r="G17" s="249" t="str">
        <f>СВОД!E17</f>
        <v>Хасанов</v>
      </c>
    </row>
    <row r="18" spans="1:7">
      <c r="A18" s="1">
        <v>17</v>
      </c>
      <c r="B18" s="1" t="s">
        <v>18</v>
      </c>
      <c r="C18" s="7">
        <v>5</v>
      </c>
      <c r="D18" s="7">
        <v>5</v>
      </c>
      <c r="E18" s="69">
        <f t="shared" si="0"/>
        <v>100</v>
      </c>
      <c r="F18" s="71">
        <f t="shared" si="1"/>
        <v>0</v>
      </c>
      <c r="G18" s="249" t="str">
        <f>СВОД!E18</f>
        <v>Неуймина</v>
      </c>
    </row>
    <row r="19" spans="1:7">
      <c r="A19" s="1">
        <v>18</v>
      </c>
      <c r="B19" s="1" t="s">
        <v>19</v>
      </c>
      <c r="C19" s="7">
        <v>6</v>
      </c>
      <c r="D19" s="7">
        <v>6</v>
      </c>
      <c r="E19" s="69">
        <f t="shared" si="0"/>
        <v>100</v>
      </c>
      <c r="F19" s="71">
        <f t="shared" si="1"/>
        <v>0</v>
      </c>
      <c r="G19" s="249" t="str">
        <f>СВОД!E19</f>
        <v>Клементьева</v>
      </c>
    </row>
    <row r="20" spans="1:7">
      <c r="A20" s="1">
        <v>19</v>
      </c>
      <c r="B20" s="1" t="s">
        <v>20</v>
      </c>
      <c r="C20" s="7">
        <v>5</v>
      </c>
      <c r="D20" s="7">
        <v>4</v>
      </c>
      <c r="E20" s="69">
        <f t="shared" si="0"/>
        <v>80</v>
      </c>
      <c r="F20" s="71">
        <f t="shared" si="1"/>
        <v>-1</v>
      </c>
      <c r="G20" s="249" t="str">
        <f>СВОД!E20</f>
        <v>Дарьин</v>
      </c>
    </row>
    <row r="21" spans="1:7">
      <c r="A21" s="1">
        <v>20</v>
      </c>
      <c r="B21" s="1" t="s">
        <v>21</v>
      </c>
      <c r="C21" s="7">
        <v>5</v>
      </c>
      <c r="D21" s="7">
        <v>5</v>
      </c>
      <c r="E21" s="69">
        <f t="shared" si="0"/>
        <v>100</v>
      </c>
      <c r="F21" s="71">
        <f t="shared" si="1"/>
        <v>0</v>
      </c>
      <c r="G21" s="249" t="str">
        <f>СВОД!E21</f>
        <v>Калинина</v>
      </c>
    </row>
    <row r="22" spans="1:7">
      <c r="A22" s="1">
        <v>21</v>
      </c>
      <c r="B22" s="1" t="s">
        <v>22</v>
      </c>
      <c r="C22" s="7">
        <v>5</v>
      </c>
      <c r="D22" s="7">
        <v>5</v>
      </c>
      <c r="E22" s="69">
        <f t="shared" si="0"/>
        <v>100</v>
      </c>
      <c r="F22" s="71">
        <f t="shared" si="1"/>
        <v>0</v>
      </c>
      <c r="G22" s="249" t="str">
        <f>СВОД!E22</f>
        <v>Жарникова</v>
      </c>
    </row>
    <row r="23" spans="1:7">
      <c r="A23" s="1">
        <v>22</v>
      </c>
      <c r="B23" s="1" t="s">
        <v>23</v>
      </c>
      <c r="C23" s="7">
        <v>5</v>
      </c>
      <c r="D23" s="7">
        <v>5</v>
      </c>
      <c r="E23" s="69">
        <f t="shared" si="0"/>
        <v>100</v>
      </c>
      <c r="F23" s="71">
        <f t="shared" si="1"/>
        <v>0</v>
      </c>
      <c r="G23" s="249" t="str">
        <f>СВОД!E23</f>
        <v>Мазырин</v>
      </c>
    </row>
    <row r="24" spans="1:7">
      <c r="A24" s="1">
        <v>23</v>
      </c>
      <c r="B24" s="1" t="s">
        <v>24</v>
      </c>
      <c r="C24" s="7">
        <v>5</v>
      </c>
      <c r="D24" s="7">
        <v>3</v>
      </c>
      <c r="E24" s="69">
        <f t="shared" si="0"/>
        <v>60</v>
      </c>
      <c r="F24" s="71">
        <f t="shared" si="1"/>
        <v>-2</v>
      </c>
      <c r="G24" s="249" t="str">
        <f>СВОД!E24</f>
        <v>Мансурова</v>
      </c>
    </row>
    <row r="25" spans="1:7">
      <c r="A25" s="1">
        <v>24</v>
      </c>
      <c r="B25" s="1" t="s">
        <v>25</v>
      </c>
      <c r="C25" s="7">
        <v>6</v>
      </c>
      <c r="D25" s="7">
        <v>6</v>
      </c>
      <c r="E25" s="69">
        <f t="shared" si="0"/>
        <v>100</v>
      </c>
      <c r="F25" s="71">
        <f t="shared" si="1"/>
        <v>0</v>
      </c>
      <c r="G25" s="249" t="str">
        <f>СВОД!E25</f>
        <v>Ахрамеева</v>
      </c>
    </row>
    <row r="26" spans="1:7">
      <c r="A26" s="1">
        <v>25</v>
      </c>
      <c r="B26" s="1" t="s">
        <v>26</v>
      </c>
      <c r="C26" s="7">
        <v>5</v>
      </c>
      <c r="D26" s="7">
        <v>5</v>
      </c>
      <c r="E26" s="69">
        <f t="shared" si="0"/>
        <v>100</v>
      </c>
      <c r="F26" s="71">
        <f t="shared" si="1"/>
        <v>0</v>
      </c>
      <c r="G26" s="249" t="str">
        <f>СВОД!E26</f>
        <v>Мансурова</v>
      </c>
    </row>
    <row r="27" spans="1:7">
      <c r="A27" s="1">
        <v>26</v>
      </c>
      <c r="B27" s="1" t="s">
        <v>27</v>
      </c>
      <c r="C27" s="7">
        <v>5</v>
      </c>
      <c r="D27" s="7">
        <v>4</v>
      </c>
      <c r="E27" s="69">
        <f t="shared" si="0"/>
        <v>80</v>
      </c>
      <c r="F27" s="71">
        <f t="shared" si="1"/>
        <v>-1</v>
      </c>
      <c r="G27" s="249" t="str">
        <f>СВОД!E27</f>
        <v>Жарникова</v>
      </c>
    </row>
    <row r="28" spans="1:7">
      <c r="A28" s="1">
        <v>27</v>
      </c>
      <c r="B28" s="1" t="s">
        <v>28</v>
      </c>
      <c r="C28" s="7">
        <v>5</v>
      </c>
      <c r="D28" s="7">
        <v>4</v>
      </c>
      <c r="E28" s="69">
        <f t="shared" si="0"/>
        <v>80</v>
      </c>
      <c r="F28" s="71">
        <f t="shared" si="1"/>
        <v>-1</v>
      </c>
      <c r="G28" s="249" t="str">
        <f>СВОД!E28</f>
        <v>Клементьева</v>
      </c>
    </row>
    <row r="29" spans="1:7">
      <c r="A29" s="1">
        <v>28</v>
      </c>
      <c r="B29" s="1" t="s">
        <v>29</v>
      </c>
      <c r="C29" s="7">
        <v>6</v>
      </c>
      <c r="D29" s="7">
        <v>6</v>
      </c>
      <c r="E29" s="69">
        <f t="shared" si="0"/>
        <v>100</v>
      </c>
      <c r="F29" s="71">
        <f t="shared" si="1"/>
        <v>0</v>
      </c>
      <c r="G29" s="249" t="str">
        <f>СВОД!E29</f>
        <v>Калинина</v>
      </c>
    </row>
    <row r="30" spans="1:7">
      <c r="A30" s="1">
        <v>29</v>
      </c>
      <c r="B30" s="1" t="s">
        <v>30</v>
      </c>
      <c r="C30" s="7">
        <v>5</v>
      </c>
      <c r="D30" s="7">
        <v>5</v>
      </c>
      <c r="E30" s="69">
        <f t="shared" si="0"/>
        <v>100</v>
      </c>
      <c r="F30" s="71">
        <f t="shared" si="1"/>
        <v>0</v>
      </c>
      <c r="G30" s="249" t="str">
        <f>СВОД!E30</f>
        <v>Неуймина</v>
      </c>
    </row>
    <row r="31" spans="1:7">
      <c r="A31" s="1">
        <v>30</v>
      </c>
      <c r="B31" s="2" t="s">
        <v>31</v>
      </c>
      <c r="C31" s="7">
        <v>5</v>
      </c>
      <c r="D31" s="7">
        <v>1</v>
      </c>
      <c r="E31" s="69">
        <f t="shared" si="0"/>
        <v>20</v>
      </c>
      <c r="F31" s="71">
        <f t="shared" si="1"/>
        <v>-4</v>
      </c>
      <c r="G31" s="249" t="str">
        <f>СВОД!E31</f>
        <v>Калинина</v>
      </c>
    </row>
    <row r="32" spans="1:7">
      <c r="A32" s="1">
        <v>31</v>
      </c>
      <c r="B32" s="2" t="s">
        <v>32</v>
      </c>
      <c r="C32" s="7">
        <v>6</v>
      </c>
      <c r="D32" s="7">
        <v>6</v>
      </c>
      <c r="E32" s="69">
        <f t="shared" si="0"/>
        <v>100</v>
      </c>
      <c r="F32" s="71">
        <f t="shared" si="1"/>
        <v>0</v>
      </c>
      <c r="G32" s="249" t="str">
        <f>СВОД!E32</f>
        <v>Мазырин</v>
      </c>
    </row>
    <row r="33" spans="1:7">
      <c r="A33" s="1">
        <v>32</v>
      </c>
      <c r="B33" s="2" t="s">
        <v>33</v>
      </c>
      <c r="C33" s="7">
        <v>5</v>
      </c>
      <c r="D33" s="7">
        <v>5</v>
      </c>
      <c r="E33" s="69">
        <f t="shared" si="0"/>
        <v>100</v>
      </c>
      <c r="F33" s="71">
        <f t="shared" si="1"/>
        <v>0</v>
      </c>
      <c r="G33" s="249" t="str">
        <f>СВОД!E33</f>
        <v>Ахрамеева</v>
      </c>
    </row>
    <row r="34" spans="1:7">
      <c r="A34" s="1">
        <v>33</v>
      </c>
      <c r="B34" s="2" t="s">
        <v>34</v>
      </c>
      <c r="C34" s="7">
        <v>6</v>
      </c>
      <c r="D34" s="7">
        <v>6</v>
      </c>
      <c r="E34" s="69">
        <f t="shared" si="0"/>
        <v>100</v>
      </c>
      <c r="F34" s="71">
        <f t="shared" si="1"/>
        <v>0</v>
      </c>
      <c r="G34" s="249" t="str">
        <f>СВОД!E34</f>
        <v>Ахрамеева</v>
      </c>
    </row>
    <row r="35" spans="1:7">
      <c r="A35" s="1">
        <v>34</v>
      </c>
      <c r="B35" s="2" t="s">
        <v>35</v>
      </c>
      <c r="C35" s="7">
        <v>5</v>
      </c>
      <c r="D35" s="7">
        <v>5</v>
      </c>
      <c r="E35" s="69">
        <f t="shared" si="0"/>
        <v>100</v>
      </c>
      <c r="F35" s="71">
        <f t="shared" si="1"/>
        <v>0</v>
      </c>
      <c r="G35" s="249" t="str">
        <f>СВОД!E35</f>
        <v>Мансурова</v>
      </c>
    </row>
    <row r="36" spans="1:7">
      <c r="A36" s="1">
        <v>35</v>
      </c>
      <c r="B36" s="2" t="s">
        <v>36</v>
      </c>
      <c r="C36" s="7">
        <v>5</v>
      </c>
      <c r="D36" s="7">
        <v>4</v>
      </c>
      <c r="E36" s="69">
        <f t="shared" si="0"/>
        <v>80</v>
      </c>
      <c r="F36" s="71">
        <f t="shared" si="1"/>
        <v>-1</v>
      </c>
      <c r="G36" s="249" t="str">
        <f>СВОД!E36</f>
        <v>Ахрамеева</v>
      </c>
    </row>
    <row r="37" spans="1:7">
      <c r="A37" s="1">
        <v>36</v>
      </c>
      <c r="B37" s="2" t="s">
        <v>37</v>
      </c>
      <c r="C37" s="7">
        <v>5</v>
      </c>
      <c r="D37" s="7">
        <v>4</v>
      </c>
      <c r="E37" s="69">
        <f t="shared" si="0"/>
        <v>80</v>
      </c>
      <c r="F37" s="71">
        <f t="shared" si="1"/>
        <v>-1</v>
      </c>
      <c r="G37" s="249" t="str">
        <f>СВОД!E37</f>
        <v>Мазырин</v>
      </c>
    </row>
    <row r="38" spans="1:7">
      <c r="A38" s="1">
        <v>37</v>
      </c>
      <c r="B38" s="2" t="s">
        <v>38</v>
      </c>
      <c r="C38" s="7">
        <v>5</v>
      </c>
      <c r="D38" s="7">
        <v>5</v>
      </c>
      <c r="E38" s="69">
        <f t="shared" si="0"/>
        <v>100</v>
      </c>
      <c r="F38" s="71">
        <f t="shared" si="1"/>
        <v>0</v>
      </c>
      <c r="G38" s="249" t="str">
        <f>СВОД!E38</f>
        <v>Жарникова</v>
      </c>
    </row>
    <row r="39" spans="1:7">
      <c r="A39" s="1">
        <v>38</v>
      </c>
      <c r="B39" s="2" t="s">
        <v>39</v>
      </c>
      <c r="C39" s="7">
        <v>5</v>
      </c>
      <c r="D39" s="7">
        <v>4</v>
      </c>
      <c r="E39" s="69">
        <f t="shared" si="0"/>
        <v>80</v>
      </c>
      <c r="F39" s="71">
        <f t="shared" si="1"/>
        <v>-1</v>
      </c>
      <c r="G39" s="249" t="str">
        <f>СВОД!E39</f>
        <v>Хасанов</v>
      </c>
    </row>
    <row r="40" spans="1:7">
      <c r="A40" s="1">
        <v>39</v>
      </c>
      <c r="B40" s="2" t="s">
        <v>40</v>
      </c>
      <c r="C40" s="7">
        <v>6</v>
      </c>
      <c r="D40" s="7">
        <v>6</v>
      </c>
      <c r="E40" s="69">
        <f t="shared" si="0"/>
        <v>100</v>
      </c>
      <c r="F40" s="71">
        <f t="shared" si="1"/>
        <v>0</v>
      </c>
      <c r="G40" s="249" t="str">
        <f>СВОД!E40</f>
        <v>Ахрамеева</v>
      </c>
    </row>
    <row r="41" spans="1:7">
      <c r="A41" s="1">
        <v>40</v>
      </c>
      <c r="B41" s="2" t="s">
        <v>41</v>
      </c>
      <c r="C41" s="7">
        <v>5</v>
      </c>
      <c r="D41" s="7">
        <v>4</v>
      </c>
      <c r="E41" s="69">
        <f t="shared" si="0"/>
        <v>80</v>
      </c>
      <c r="F41" s="71">
        <f t="shared" si="1"/>
        <v>-1</v>
      </c>
      <c r="G41" s="249" t="str">
        <f>СВОД!E41</f>
        <v>Ахрамеева</v>
      </c>
    </row>
    <row r="42" spans="1:7">
      <c r="A42" s="1">
        <v>41</v>
      </c>
      <c r="B42" s="2" t="s">
        <v>42</v>
      </c>
      <c r="C42" s="7">
        <v>6</v>
      </c>
      <c r="D42" s="7">
        <v>6</v>
      </c>
      <c r="E42" s="69">
        <f t="shared" si="0"/>
        <v>100</v>
      </c>
      <c r="F42" s="71">
        <f t="shared" si="1"/>
        <v>0</v>
      </c>
      <c r="G42" s="249" t="str">
        <f>СВОД!E42</f>
        <v>Неуймина</v>
      </c>
    </row>
    <row r="43" spans="1:7">
      <c r="A43" s="1">
        <v>42</v>
      </c>
      <c r="B43" s="2" t="s">
        <v>43</v>
      </c>
      <c r="C43" s="7">
        <v>5</v>
      </c>
      <c r="D43" s="7">
        <v>5</v>
      </c>
      <c r="E43" s="69">
        <f t="shared" si="0"/>
        <v>100</v>
      </c>
      <c r="F43" s="71">
        <f t="shared" si="1"/>
        <v>0</v>
      </c>
      <c r="G43" s="249" t="str">
        <f>СВОД!E43</f>
        <v>Клементьева</v>
      </c>
    </row>
    <row r="44" spans="1:7">
      <c r="A44" s="1">
        <v>43</v>
      </c>
      <c r="B44" s="2" t="s">
        <v>44</v>
      </c>
      <c r="C44" s="7">
        <v>4</v>
      </c>
      <c r="D44" s="7">
        <v>3</v>
      </c>
      <c r="E44" s="69">
        <f t="shared" si="0"/>
        <v>75</v>
      </c>
      <c r="F44" s="71">
        <f t="shared" si="1"/>
        <v>-1</v>
      </c>
      <c r="G44" s="249" t="str">
        <f>СВОД!E44</f>
        <v>Неуймина</v>
      </c>
    </row>
    <row r="45" spans="1:7">
      <c r="A45" s="1">
        <v>44</v>
      </c>
      <c r="B45" s="2" t="s">
        <v>45</v>
      </c>
      <c r="C45" s="7">
        <v>5</v>
      </c>
      <c r="D45" s="7">
        <v>4</v>
      </c>
      <c r="E45" s="69">
        <f t="shared" si="0"/>
        <v>80</v>
      </c>
      <c r="F45" s="71">
        <f t="shared" si="1"/>
        <v>-1</v>
      </c>
      <c r="G45" s="249" t="str">
        <f>СВОД!E45</f>
        <v>Клементьева</v>
      </c>
    </row>
    <row r="46" spans="1:7">
      <c r="A46" s="1">
        <v>45</v>
      </c>
      <c r="B46" s="2" t="s">
        <v>46</v>
      </c>
      <c r="C46" s="18">
        <v>6</v>
      </c>
      <c r="D46" s="18">
        <v>6</v>
      </c>
      <c r="E46" s="69">
        <f t="shared" si="0"/>
        <v>100</v>
      </c>
      <c r="F46" s="71">
        <f t="shared" si="1"/>
        <v>0</v>
      </c>
      <c r="G46" s="249" t="str">
        <f>СВОД!E46</f>
        <v>Мансурова</v>
      </c>
    </row>
    <row r="47" spans="1:7">
      <c r="A47" s="1">
        <v>46</v>
      </c>
      <c r="B47" s="2" t="s">
        <v>47</v>
      </c>
      <c r="C47" s="7">
        <v>5</v>
      </c>
      <c r="D47" s="7">
        <v>5</v>
      </c>
      <c r="E47" s="69">
        <f t="shared" si="0"/>
        <v>100</v>
      </c>
      <c r="F47" s="71">
        <f t="shared" si="1"/>
        <v>0</v>
      </c>
      <c r="G47" s="249" t="str">
        <f>СВОД!E47</f>
        <v>Хасанов</v>
      </c>
    </row>
    <row r="48" spans="1:7">
      <c r="A48" s="1">
        <v>47</v>
      </c>
      <c r="B48" s="2" t="s">
        <v>48</v>
      </c>
      <c r="C48" s="7">
        <v>5</v>
      </c>
      <c r="D48" s="7">
        <v>4</v>
      </c>
      <c r="E48" s="69">
        <f t="shared" si="0"/>
        <v>80</v>
      </c>
      <c r="F48" s="71">
        <f t="shared" si="1"/>
        <v>-1</v>
      </c>
      <c r="G48" s="249" t="str">
        <f>СВОД!E48</f>
        <v>Неуймина</v>
      </c>
    </row>
    <row r="49" spans="1:7">
      <c r="A49" s="1">
        <v>48</v>
      </c>
      <c r="B49" s="2" t="s">
        <v>49</v>
      </c>
      <c r="C49" s="7">
        <v>5</v>
      </c>
      <c r="D49" s="7">
        <v>4</v>
      </c>
      <c r="E49" s="69">
        <f t="shared" si="0"/>
        <v>80</v>
      </c>
      <c r="F49" s="71">
        <f t="shared" si="1"/>
        <v>-1</v>
      </c>
      <c r="G49" s="249" t="str">
        <f>СВОД!E49</f>
        <v>Мазырин</v>
      </c>
    </row>
    <row r="50" spans="1:7">
      <c r="A50" s="1">
        <v>49</v>
      </c>
      <c r="B50" s="2" t="s">
        <v>50</v>
      </c>
      <c r="C50" s="7">
        <v>5</v>
      </c>
      <c r="D50" s="7">
        <v>5</v>
      </c>
      <c r="E50" s="69">
        <f t="shared" si="0"/>
        <v>100</v>
      </c>
      <c r="F50" s="71">
        <f t="shared" si="1"/>
        <v>0</v>
      </c>
      <c r="G50" s="249" t="str">
        <f>СВОД!E50</f>
        <v>Жарникова</v>
      </c>
    </row>
    <row r="51" spans="1:7">
      <c r="A51" s="1">
        <v>50</v>
      </c>
      <c r="B51" s="2" t="s">
        <v>51</v>
      </c>
      <c r="C51" s="7">
        <v>5</v>
      </c>
      <c r="D51" s="7">
        <v>4</v>
      </c>
      <c r="E51" s="69">
        <f t="shared" si="0"/>
        <v>80</v>
      </c>
      <c r="F51" s="71">
        <f t="shared" si="1"/>
        <v>-1</v>
      </c>
      <c r="G51" s="249" t="str">
        <f>СВОД!E51</f>
        <v>Ахрамеева</v>
      </c>
    </row>
    <row r="52" spans="1:7">
      <c r="A52" s="1">
        <v>51</v>
      </c>
      <c r="B52" s="2" t="s">
        <v>52</v>
      </c>
      <c r="C52" s="7">
        <v>6</v>
      </c>
      <c r="D52" s="7">
        <v>6</v>
      </c>
      <c r="E52" s="69">
        <f t="shared" si="0"/>
        <v>100</v>
      </c>
      <c r="F52" s="71">
        <f t="shared" si="1"/>
        <v>0</v>
      </c>
      <c r="G52" s="249" t="str">
        <f>СВОД!E52</f>
        <v>Мансурова</v>
      </c>
    </row>
    <row r="53" spans="1:7">
      <c r="A53" s="1">
        <v>52</v>
      </c>
      <c r="B53" s="2" t="s">
        <v>53</v>
      </c>
      <c r="C53" s="7">
        <v>4</v>
      </c>
      <c r="D53" s="7">
        <v>4</v>
      </c>
      <c r="E53" s="69">
        <f t="shared" si="0"/>
        <v>100</v>
      </c>
      <c r="F53" s="71">
        <f t="shared" si="1"/>
        <v>0</v>
      </c>
      <c r="G53" s="249" t="str">
        <f>СВОД!E53</f>
        <v>Петухов</v>
      </c>
    </row>
    <row r="54" spans="1:7">
      <c r="A54" s="1">
        <v>53</v>
      </c>
      <c r="B54" s="2" t="s">
        <v>54</v>
      </c>
      <c r="C54" s="7">
        <v>4</v>
      </c>
      <c r="D54" s="7">
        <v>4</v>
      </c>
      <c r="E54" s="69">
        <f t="shared" si="0"/>
        <v>100</v>
      </c>
      <c r="F54" s="71">
        <f t="shared" si="1"/>
        <v>0</v>
      </c>
      <c r="G54" s="249" t="str">
        <f>СВОД!E54</f>
        <v>Петухов</v>
      </c>
    </row>
    <row r="55" spans="1:7">
      <c r="A55" s="1">
        <v>54</v>
      </c>
      <c r="B55" s="2" t="s">
        <v>55</v>
      </c>
      <c r="C55" s="7">
        <v>5</v>
      </c>
      <c r="D55" s="7">
        <v>4</v>
      </c>
      <c r="E55" s="69">
        <f t="shared" si="0"/>
        <v>80</v>
      </c>
      <c r="F55" s="71">
        <f t="shared" si="1"/>
        <v>-1</v>
      </c>
      <c r="G55" s="249" t="str">
        <f>СВОД!E55</f>
        <v>Жарникова</v>
      </c>
    </row>
    <row r="56" spans="1:7">
      <c r="A56" s="1">
        <v>55</v>
      </c>
      <c r="B56" s="2" t="s">
        <v>56</v>
      </c>
      <c r="C56" s="7">
        <v>5</v>
      </c>
      <c r="D56" s="7">
        <v>4</v>
      </c>
      <c r="E56" s="69">
        <f t="shared" si="0"/>
        <v>80</v>
      </c>
      <c r="F56" s="71">
        <f t="shared" si="1"/>
        <v>-1</v>
      </c>
      <c r="G56" s="249" t="str">
        <f>СВОД!E56</f>
        <v>Жарникова</v>
      </c>
    </row>
    <row r="57" spans="1:7">
      <c r="A57" s="1">
        <v>56</v>
      </c>
      <c r="B57" s="2" t="s">
        <v>57</v>
      </c>
      <c r="C57" s="7">
        <v>6</v>
      </c>
      <c r="D57" s="7">
        <v>5</v>
      </c>
      <c r="E57" s="69">
        <f t="shared" si="0"/>
        <v>83.333333333333343</v>
      </c>
      <c r="F57" s="71">
        <f t="shared" si="1"/>
        <v>-1</v>
      </c>
      <c r="G57" s="249" t="str">
        <f>СВОД!E57</f>
        <v>Жарникова</v>
      </c>
    </row>
    <row r="58" spans="1:7">
      <c r="A58" s="1">
        <v>58</v>
      </c>
      <c r="B58" s="2" t="s">
        <v>59</v>
      </c>
      <c r="C58" s="7">
        <v>5</v>
      </c>
      <c r="D58" s="7">
        <v>4</v>
      </c>
      <c r="E58" s="69">
        <f t="shared" si="0"/>
        <v>80</v>
      </c>
      <c r="F58" s="71">
        <f t="shared" si="1"/>
        <v>-1</v>
      </c>
      <c r="G58" s="249" t="str">
        <f>СВОД!E58</f>
        <v>Ахрамеева</v>
      </c>
    </row>
    <row r="59" spans="1:7">
      <c r="A59" s="1">
        <v>59</v>
      </c>
      <c r="B59" s="2" t="s">
        <v>60</v>
      </c>
      <c r="C59" s="7">
        <v>5</v>
      </c>
      <c r="D59" s="7">
        <v>3</v>
      </c>
      <c r="E59" s="69">
        <f t="shared" si="0"/>
        <v>60</v>
      </c>
      <c r="F59" s="71">
        <f t="shared" si="1"/>
        <v>-2</v>
      </c>
      <c r="G59" s="249" t="str">
        <f>СВОД!E59</f>
        <v>Ахрамеева</v>
      </c>
    </row>
    <row r="60" spans="1:7">
      <c r="A60" s="1">
        <v>60</v>
      </c>
      <c r="B60" s="2" t="s">
        <v>61</v>
      </c>
      <c r="C60" s="7">
        <v>5</v>
      </c>
      <c r="D60" s="18">
        <v>4</v>
      </c>
      <c r="E60" s="69">
        <f t="shared" si="0"/>
        <v>80</v>
      </c>
      <c r="F60" s="71">
        <f t="shared" si="1"/>
        <v>-1</v>
      </c>
      <c r="G60" s="249" t="str">
        <f>СВОД!E60</f>
        <v>Ахрамеева</v>
      </c>
    </row>
    <row r="61" spans="1:7">
      <c r="A61" s="1">
        <v>61</v>
      </c>
      <c r="B61" s="2" t="s">
        <v>62</v>
      </c>
      <c r="C61" s="7">
        <v>5</v>
      </c>
      <c r="D61" s="7">
        <v>4</v>
      </c>
      <c r="E61" s="69">
        <f t="shared" si="0"/>
        <v>80</v>
      </c>
      <c r="F61" s="71">
        <f t="shared" si="1"/>
        <v>-1</v>
      </c>
      <c r="G61" s="249" t="str">
        <f>СВОД!E61</f>
        <v>Трусов</v>
      </c>
    </row>
    <row r="62" spans="1:7">
      <c r="A62" s="1">
        <v>62</v>
      </c>
      <c r="B62" s="2" t="s">
        <v>63</v>
      </c>
      <c r="C62" s="7">
        <v>5</v>
      </c>
      <c r="D62" s="7">
        <v>5</v>
      </c>
      <c r="E62" s="69">
        <f t="shared" si="0"/>
        <v>100</v>
      </c>
      <c r="F62" s="71">
        <f t="shared" si="1"/>
        <v>0</v>
      </c>
      <c r="G62" s="249" t="str">
        <f>СВОД!E62</f>
        <v>Неуймина</v>
      </c>
    </row>
    <row r="63" spans="1:7">
      <c r="A63" s="1">
        <v>63</v>
      </c>
      <c r="B63" s="2" t="s">
        <v>64</v>
      </c>
      <c r="C63" s="7">
        <v>5</v>
      </c>
      <c r="D63" s="7">
        <v>5</v>
      </c>
      <c r="E63" s="69">
        <f t="shared" si="0"/>
        <v>100</v>
      </c>
      <c r="F63" s="71">
        <f t="shared" si="1"/>
        <v>0</v>
      </c>
      <c r="G63" s="249" t="str">
        <f>СВОД!E63</f>
        <v>Ахрамеева</v>
      </c>
    </row>
    <row r="64" spans="1:7">
      <c r="A64" s="1">
        <v>64</v>
      </c>
      <c r="B64" s="2" t="s">
        <v>65</v>
      </c>
      <c r="C64" s="7">
        <v>5</v>
      </c>
      <c r="D64" s="7">
        <v>5</v>
      </c>
      <c r="E64" s="69">
        <f t="shared" si="0"/>
        <v>100</v>
      </c>
      <c r="F64" s="71">
        <f t="shared" si="1"/>
        <v>0</v>
      </c>
      <c r="G64" s="249" t="str">
        <f>СВОД!E64</f>
        <v>Мазырин</v>
      </c>
    </row>
    <row r="65" spans="1:7">
      <c r="A65" s="1">
        <v>65</v>
      </c>
      <c r="B65" s="2" t="s">
        <v>66</v>
      </c>
      <c r="C65" s="7">
        <v>5</v>
      </c>
      <c r="D65" s="7">
        <v>5</v>
      </c>
      <c r="E65" s="69">
        <f t="shared" si="0"/>
        <v>100</v>
      </c>
      <c r="F65" s="71">
        <f t="shared" si="1"/>
        <v>0</v>
      </c>
      <c r="G65" s="249" t="str">
        <f>СВОД!E65</f>
        <v>Калинина</v>
      </c>
    </row>
    <row r="66" spans="1:7">
      <c r="A66" s="1">
        <v>66</v>
      </c>
      <c r="B66" s="2" t="s">
        <v>67</v>
      </c>
      <c r="C66" s="7">
        <v>5</v>
      </c>
      <c r="D66" s="7">
        <v>4</v>
      </c>
      <c r="E66" s="69">
        <f t="shared" ref="E66:E72" si="2">D66/C66*100</f>
        <v>80</v>
      </c>
      <c r="F66" s="71">
        <f t="shared" ref="F66:F72" si="3">D66-C66</f>
        <v>-1</v>
      </c>
      <c r="G66" s="249" t="str">
        <f>СВОД!E66</f>
        <v>Клементьева</v>
      </c>
    </row>
    <row r="67" spans="1:7">
      <c r="A67" s="1">
        <v>67</v>
      </c>
      <c r="B67" s="2" t="s">
        <v>68</v>
      </c>
      <c r="C67" s="7">
        <v>6</v>
      </c>
      <c r="D67" s="7">
        <v>6</v>
      </c>
      <c r="E67" s="69">
        <f t="shared" si="2"/>
        <v>100</v>
      </c>
      <c r="F67" s="71">
        <f t="shared" si="3"/>
        <v>0</v>
      </c>
      <c r="G67" s="249" t="str">
        <f>СВОД!E67</f>
        <v>Мансурова</v>
      </c>
    </row>
    <row r="68" spans="1:7">
      <c r="A68" s="1">
        <v>68</v>
      </c>
      <c r="B68" s="2" t="s">
        <v>69</v>
      </c>
      <c r="C68" s="7">
        <v>5</v>
      </c>
      <c r="D68" s="7">
        <v>5</v>
      </c>
      <c r="E68" s="69">
        <f t="shared" si="2"/>
        <v>100</v>
      </c>
      <c r="F68" s="71">
        <f t="shared" si="3"/>
        <v>0</v>
      </c>
      <c r="G68" s="249" t="str">
        <f>СВОД!E68</f>
        <v>Ахтямова</v>
      </c>
    </row>
    <row r="69" spans="1:7">
      <c r="A69" s="1">
        <v>69</v>
      </c>
      <c r="B69" s="2" t="s">
        <v>70</v>
      </c>
      <c r="C69" s="7">
        <v>5</v>
      </c>
      <c r="D69" s="7">
        <v>5</v>
      </c>
      <c r="E69" s="69">
        <f t="shared" si="2"/>
        <v>100</v>
      </c>
      <c r="F69" s="71">
        <f t="shared" si="3"/>
        <v>0</v>
      </c>
      <c r="G69" s="249" t="str">
        <f>СВОД!E69</f>
        <v>Петухов</v>
      </c>
    </row>
    <row r="70" spans="1:7">
      <c r="A70" s="1">
        <v>70</v>
      </c>
      <c r="B70" s="2" t="s">
        <v>71</v>
      </c>
      <c r="C70" s="7">
        <v>5</v>
      </c>
      <c r="D70" s="7">
        <v>5</v>
      </c>
      <c r="E70" s="69">
        <f t="shared" si="2"/>
        <v>100</v>
      </c>
      <c r="F70" s="71">
        <f t="shared" si="3"/>
        <v>0</v>
      </c>
      <c r="G70" s="249" t="str">
        <f>СВОД!E70</f>
        <v>Мансурова</v>
      </c>
    </row>
    <row r="71" spans="1:7">
      <c r="A71" s="1">
        <v>71</v>
      </c>
      <c r="B71" s="2" t="s">
        <v>72</v>
      </c>
      <c r="C71" s="7">
        <v>5</v>
      </c>
      <c r="D71" s="7">
        <v>5</v>
      </c>
      <c r="E71" s="69">
        <f t="shared" si="2"/>
        <v>100</v>
      </c>
      <c r="F71" s="71">
        <f t="shared" si="3"/>
        <v>0</v>
      </c>
      <c r="G71" s="249" t="str">
        <f>СВОД!E71</f>
        <v>Хасанов</v>
      </c>
    </row>
    <row r="72" spans="1:7">
      <c r="A72" s="1">
        <v>72</v>
      </c>
      <c r="B72" s="2" t="s">
        <v>73</v>
      </c>
      <c r="C72" s="7">
        <v>4</v>
      </c>
      <c r="D72" s="7">
        <v>4</v>
      </c>
      <c r="E72" s="69">
        <f t="shared" si="2"/>
        <v>100</v>
      </c>
      <c r="F72" s="71">
        <f t="shared" si="3"/>
        <v>0</v>
      </c>
      <c r="G72" s="249" t="str">
        <f>СВОД!E72</f>
        <v>Савченко</v>
      </c>
    </row>
    <row r="73" spans="1:7">
      <c r="A73" s="1">
        <v>73</v>
      </c>
      <c r="B73" s="2" t="s">
        <v>165</v>
      </c>
      <c r="C73" s="7">
        <v>5</v>
      </c>
      <c r="D73" s="7">
        <v>5</v>
      </c>
      <c r="E73" s="69">
        <f t="shared" ref="E73:E76" si="4">D73/C73*100</f>
        <v>100</v>
      </c>
      <c r="F73" s="71">
        <f t="shared" ref="F73:F76" si="5">D73-C73</f>
        <v>0</v>
      </c>
      <c r="G73" s="249" t="str">
        <f>СВОД!E73</f>
        <v>Савченко</v>
      </c>
    </row>
    <row r="74" spans="1:7">
      <c r="A74" s="1">
        <v>74</v>
      </c>
      <c r="B74" s="2" t="s">
        <v>166</v>
      </c>
      <c r="C74" s="7">
        <v>5</v>
      </c>
      <c r="D74" s="7">
        <v>5</v>
      </c>
      <c r="E74" s="69">
        <f t="shared" si="4"/>
        <v>100</v>
      </c>
      <c r="F74" s="71">
        <f t="shared" si="5"/>
        <v>0</v>
      </c>
      <c r="G74" s="249" t="str">
        <f>СВОД!E74</f>
        <v>Жарникова</v>
      </c>
    </row>
    <row r="75" spans="1:7">
      <c r="A75" s="199">
        <v>75</v>
      </c>
      <c r="B75" s="151" t="s">
        <v>568</v>
      </c>
      <c r="C75" s="7">
        <v>5</v>
      </c>
      <c r="D75" s="7">
        <v>5</v>
      </c>
      <c r="E75" s="69">
        <f t="shared" ref="E75" si="6">D75/C75*100</f>
        <v>100</v>
      </c>
      <c r="F75" s="71">
        <f t="shared" ref="F75" si="7">D75-C75</f>
        <v>0</v>
      </c>
      <c r="G75" s="249" t="str">
        <f>СВОД!E75</f>
        <v>Хасанов</v>
      </c>
    </row>
    <row r="76" spans="1:7">
      <c r="A76" s="132">
        <v>76</v>
      </c>
      <c r="B76" s="151" t="s">
        <v>478</v>
      </c>
      <c r="C76" s="7">
        <v>4</v>
      </c>
      <c r="D76" s="7">
        <v>4</v>
      </c>
      <c r="E76" s="7">
        <f t="shared" si="4"/>
        <v>100</v>
      </c>
      <c r="F76" s="71">
        <f t="shared" si="5"/>
        <v>0</v>
      </c>
      <c r="G76" s="249" t="str">
        <f>СВОД!E76</f>
        <v>Трусов</v>
      </c>
    </row>
    <row r="77" spans="1:7">
      <c r="A77" s="1">
        <v>77</v>
      </c>
      <c r="B77" s="136" t="s">
        <v>445</v>
      </c>
      <c r="C77" s="7">
        <v>5</v>
      </c>
      <c r="D77" s="7">
        <v>5</v>
      </c>
      <c r="E77" s="7">
        <f t="shared" ref="E77:E79" si="8">D77/C77*100</f>
        <v>100</v>
      </c>
      <c r="F77" s="71">
        <f t="shared" ref="F77:F79" si="9">D77-C77</f>
        <v>0</v>
      </c>
      <c r="G77" s="249" t="str">
        <f>СВОД!E77</f>
        <v>Хасанов</v>
      </c>
    </row>
    <row r="78" spans="1:7">
      <c r="A78" s="132">
        <v>78</v>
      </c>
      <c r="B78" s="151" t="s">
        <v>444</v>
      </c>
      <c r="C78" s="7">
        <v>5</v>
      </c>
      <c r="D78" s="7">
        <v>5</v>
      </c>
      <c r="E78" s="7">
        <f t="shared" si="8"/>
        <v>100</v>
      </c>
      <c r="F78" s="71">
        <f t="shared" si="9"/>
        <v>0</v>
      </c>
      <c r="G78" s="249" t="str">
        <f>СВОД!E78</f>
        <v>Ахрамеева</v>
      </c>
    </row>
    <row r="79" spans="1:7">
      <c r="A79" s="132">
        <v>79</v>
      </c>
      <c r="B79" s="151" t="s">
        <v>482</v>
      </c>
      <c r="C79" s="7">
        <v>6</v>
      </c>
      <c r="D79" s="7">
        <v>6</v>
      </c>
      <c r="E79" s="7">
        <f t="shared" si="8"/>
        <v>100</v>
      </c>
      <c r="F79" s="71">
        <f t="shared" si="9"/>
        <v>0</v>
      </c>
      <c r="G79" s="249" t="str">
        <f>СВОД!E79</f>
        <v>Клементьева</v>
      </c>
    </row>
    <row r="80" spans="1:7">
      <c r="A80" s="1">
        <v>80</v>
      </c>
      <c r="B80" s="136" t="s">
        <v>475</v>
      </c>
      <c r="C80" s="7">
        <v>4</v>
      </c>
      <c r="D80" s="7">
        <v>4</v>
      </c>
      <c r="E80" s="7">
        <f t="shared" ref="E80:E89" si="10">D80/C80*100</f>
        <v>100</v>
      </c>
      <c r="F80" s="71">
        <f t="shared" ref="F80:F89" si="11">D80-C80</f>
        <v>0</v>
      </c>
      <c r="G80" s="249" t="str">
        <f>СВОД!E80</f>
        <v>Емельянова</v>
      </c>
    </row>
    <row r="81" spans="1:7">
      <c r="A81" s="132">
        <v>81</v>
      </c>
      <c r="B81" s="151" t="s">
        <v>514</v>
      </c>
      <c r="C81" s="7">
        <v>5</v>
      </c>
      <c r="D81" s="7">
        <v>5</v>
      </c>
      <c r="E81" s="7">
        <f t="shared" si="10"/>
        <v>100</v>
      </c>
      <c r="F81" s="71">
        <f t="shared" si="11"/>
        <v>0</v>
      </c>
      <c r="G81" s="249" t="str">
        <f>СВОД!E81</f>
        <v>Дарьин</v>
      </c>
    </row>
    <row r="82" spans="1:7">
      <c r="A82" s="132">
        <v>82</v>
      </c>
      <c r="B82" s="133" t="s">
        <v>473</v>
      </c>
      <c r="C82" s="7">
        <v>5</v>
      </c>
      <c r="D82" s="7">
        <v>4</v>
      </c>
      <c r="E82" s="7">
        <f t="shared" si="10"/>
        <v>80</v>
      </c>
      <c r="F82" s="71">
        <f t="shared" si="11"/>
        <v>-1</v>
      </c>
      <c r="G82" s="249" t="str">
        <f>СВОД!E82</f>
        <v>Неуймина</v>
      </c>
    </row>
    <row r="83" spans="1:7">
      <c r="A83" s="1">
        <v>83</v>
      </c>
      <c r="B83" s="2" t="s">
        <v>502</v>
      </c>
      <c r="C83" s="7">
        <v>5</v>
      </c>
      <c r="D83" s="7">
        <v>4</v>
      </c>
      <c r="E83" s="7">
        <f t="shared" si="10"/>
        <v>80</v>
      </c>
      <c r="F83" s="71">
        <f t="shared" si="11"/>
        <v>-1</v>
      </c>
      <c r="G83" s="249" t="str">
        <f>СВОД!E83</f>
        <v>Мансурова</v>
      </c>
    </row>
    <row r="84" spans="1:7">
      <c r="A84" s="1">
        <v>84</v>
      </c>
      <c r="B84" s="2" t="s">
        <v>479</v>
      </c>
      <c r="C84" s="7">
        <v>5</v>
      </c>
      <c r="D84" s="7">
        <v>5</v>
      </c>
      <c r="E84" s="7">
        <f t="shared" si="10"/>
        <v>100</v>
      </c>
      <c r="F84" s="71">
        <f t="shared" si="11"/>
        <v>0</v>
      </c>
      <c r="G84" s="249" t="str">
        <f>СВОД!E84</f>
        <v>Савченко</v>
      </c>
    </row>
    <row r="85" spans="1:7">
      <c r="A85" s="1">
        <v>85</v>
      </c>
      <c r="B85" s="2" t="s">
        <v>474</v>
      </c>
      <c r="C85" s="7">
        <v>5</v>
      </c>
      <c r="D85" s="7">
        <v>5</v>
      </c>
      <c r="E85" s="7">
        <f t="shared" si="10"/>
        <v>100</v>
      </c>
      <c r="F85" s="71">
        <f t="shared" si="11"/>
        <v>0</v>
      </c>
      <c r="G85" s="249" t="str">
        <f>СВОД!E85</f>
        <v>Мазырин</v>
      </c>
    </row>
    <row r="86" spans="1:7">
      <c r="A86" s="1">
        <v>86</v>
      </c>
      <c r="B86" s="2" t="s">
        <v>480</v>
      </c>
      <c r="C86" s="7">
        <v>5</v>
      </c>
      <c r="D86" s="7">
        <v>5</v>
      </c>
      <c r="E86" s="7">
        <f t="shared" si="10"/>
        <v>100</v>
      </c>
      <c r="F86" s="71">
        <f t="shared" si="11"/>
        <v>0</v>
      </c>
      <c r="G86" s="249" t="str">
        <f>СВОД!E86</f>
        <v>Жарникова</v>
      </c>
    </row>
    <row r="87" spans="1:7">
      <c r="A87" s="1">
        <v>87</v>
      </c>
      <c r="B87" s="2" t="s">
        <v>481</v>
      </c>
      <c r="C87" s="7">
        <v>5</v>
      </c>
      <c r="D87" s="7">
        <v>5</v>
      </c>
      <c r="E87" s="7">
        <f t="shared" si="10"/>
        <v>100</v>
      </c>
      <c r="F87" s="71">
        <f t="shared" si="11"/>
        <v>0</v>
      </c>
      <c r="G87" s="249" t="str">
        <f>СВОД!E87</f>
        <v>Мансурова</v>
      </c>
    </row>
    <row r="88" spans="1:7">
      <c r="A88" s="1">
        <v>88</v>
      </c>
      <c r="B88" s="136" t="s">
        <v>503</v>
      </c>
      <c r="C88" s="7">
        <v>5</v>
      </c>
      <c r="D88" s="7">
        <v>4</v>
      </c>
      <c r="E88" s="7">
        <f t="shared" si="10"/>
        <v>80</v>
      </c>
      <c r="F88" s="71">
        <f t="shared" si="11"/>
        <v>-1</v>
      </c>
      <c r="G88" s="249" t="str">
        <f>СВОД!E88</f>
        <v>Жарникова</v>
      </c>
    </row>
    <row r="89" spans="1:7">
      <c r="A89" s="1">
        <v>89</v>
      </c>
      <c r="B89" s="2" t="s">
        <v>507</v>
      </c>
      <c r="C89" s="7">
        <v>5</v>
      </c>
      <c r="D89" s="7">
        <v>0</v>
      </c>
      <c r="E89" s="7">
        <f t="shared" si="10"/>
        <v>0</v>
      </c>
      <c r="F89" s="71">
        <f t="shared" si="11"/>
        <v>-5</v>
      </c>
      <c r="G89" s="249" t="str">
        <f>СВОД!E89</f>
        <v>Калинина</v>
      </c>
    </row>
    <row r="90" spans="1:7">
      <c r="A90" s="132">
        <v>90</v>
      </c>
      <c r="B90" s="133" t="s">
        <v>537</v>
      </c>
      <c r="C90" s="7">
        <v>5</v>
      </c>
      <c r="D90" s="7">
        <v>5</v>
      </c>
      <c r="E90" s="7">
        <f t="shared" ref="E90:E109" si="12">D90/C90*100</f>
        <v>100</v>
      </c>
      <c r="F90" s="71">
        <f t="shared" ref="F90:F109" si="13">D90-C90</f>
        <v>0</v>
      </c>
      <c r="G90" s="249" t="str">
        <f>СВОД!E90</f>
        <v>Калинина</v>
      </c>
    </row>
    <row r="91" spans="1:7">
      <c r="A91" s="132">
        <v>91</v>
      </c>
      <c r="B91" s="133" t="s">
        <v>505</v>
      </c>
      <c r="C91" s="7">
        <v>5</v>
      </c>
      <c r="D91" s="7">
        <v>5</v>
      </c>
      <c r="E91" s="7">
        <f t="shared" si="12"/>
        <v>100</v>
      </c>
      <c r="F91" s="71">
        <f t="shared" si="13"/>
        <v>0</v>
      </c>
      <c r="G91" s="249" t="str">
        <f>СВОД!E91</f>
        <v>Ахрамеева</v>
      </c>
    </row>
    <row r="92" spans="1:7">
      <c r="A92" s="1">
        <v>92</v>
      </c>
      <c r="B92" s="136" t="s">
        <v>517</v>
      </c>
      <c r="C92" s="7">
        <v>5</v>
      </c>
      <c r="D92" s="7">
        <v>5</v>
      </c>
      <c r="E92" s="7">
        <f t="shared" si="12"/>
        <v>100</v>
      </c>
      <c r="F92" s="71">
        <f t="shared" si="13"/>
        <v>0</v>
      </c>
      <c r="G92" s="249" t="str">
        <f>СВОД!E92</f>
        <v>Мансурова</v>
      </c>
    </row>
    <row r="93" spans="1:7">
      <c r="A93" s="1">
        <v>93</v>
      </c>
      <c r="B93" s="136" t="s">
        <v>520</v>
      </c>
      <c r="C93" s="7">
        <v>4</v>
      </c>
      <c r="D93" s="7">
        <v>4</v>
      </c>
      <c r="E93" s="7">
        <f t="shared" si="12"/>
        <v>100</v>
      </c>
      <c r="F93" s="71">
        <f t="shared" si="13"/>
        <v>0</v>
      </c>
      <c r="G93" s="249" t="str">
        <f>СВОД!E93</f>
        <v>Клементьева</v>
      </c>
    </row>
    <row r="94" spans="1:7">
      <c r="A94" s="1">
        <v>94</v>
      </c>
      <c r="B94" s="136" t="s">
        <v>516</v>
      </c>
      <c r="C94" s="7">
        <v>5</v>
      </c>
      <c r="D94" s="7">
        <v>5</v>
      </c>
      <c r="E94" s="7">
        <f t="shared" si="12"/>
        <v>100</v>
      </c>
      <c r="F94" s="71">
        <f t="shared" si="13"/>
        <v>0</v>
      </c>
      <c r="G94" s="249" t="str">
        <f>СВОД!E94</f>
        <v>Клементьева</v>
      </c>
    </row>
    <row r="95" spans="1:7">
      <c r="A95" s="1">
        <v>95</v>
      </c>
      <c r="B95" s="136" t="s">
        <v>543</v>
      </c>
      <c r="C95" s="7">
        <v>4</v>
      </c>
      <c r="D95" s="7">
        <v>4</v>
      </c>
      <c r="E95" s="7">
        <f t="shared" si="12"/>
        <v>100</v>
      </c>
      <c r="F95" s="71">
        <f t="shared" si="13"/>
        <v>0</v>
      </c>
      <c r="G95" s="249" t="str">
        <f>СВОД!E95</f>
        <v>Коровина</v>
      </c>
    </row>
    <row r="96" spans="1:7">
      <c r="A96" s="1">
        <v>96</v>
      </c>
      <c r="B96" s="136" t="s">
        <v>525</v>
      </c>
      <c r="C96" s="7">
        <v>5</v>
      </c>
      <c r="D96" s="7">
        <v>3</v>
      </c>
      <c r="E96" s="7">
        <f t="shared" si="12"/>
        <v>60</v>
      </c>
      <c r="F96" s="71">
        <f t="shared" si="13"/>
        <v>-2</v>
      </c>
      <c r="G96" s="249" t="str">
        <f>СВОД!E96</f>
        <v>Калинина</v>
      </c>
    </row>
    <row r="97" spans="1:7">
      <c r="A97" s="1">
        <v>97</v>
      </c>
      <c r="B97" s="136" t="s">
        <v>548</v>
      </c>
      <c r="C97" s="7">
        <v>5</v>
      </c>
      <c r="D97" s="7">
        <v>5</v>
      </c>
      <c r="E97" s="7">
        <f t="shared" si="12"/>
        <v>100</v>
      </c>
      <c r="F97" s="71">
        <f t="shared" si="13"/>
        <v>0</v>
      </c>
      <c r="G97" s="249" t="str">
        <f>СВОД!E97</f>
        <v>Коровина</v>
      </c>
    </row>
    <row r="98" spans="1:7">
      <c r="A98" s="1">
        <v>98</v>
      </c>
      <c r="B98" s="136" t="s">
        <v>526</v>
      </c>
      <c r="C98" s="7">
        <v>5</v>
      </c>
      <c r="D98" s="7">
        <v>4</v>
      </c>
      <c r="E98" s="7">
        <f t="shared" si="12"/>
        <v>80</v>
      </c>
      <c r="F98" s="71">
        <f t="shared" si="13"/>
        <v>-1</v>
      </c>
      <c r="G98" s="249" t="str">
        <f>СВОД!E98</f>
        <v>Калинина</v>
      </c>
    </row>
    <row r="99" spans="1:7">
      <c r="A99" s="1">
        <v>99</v>
      </c>
      <c r="B99" s="136" t="s">
        <v>529</v>
      </c>
      <c r="C99" s="7">
        <v>5</v>
      </c>
      <c r="D99" s="7">
        <v>5</v>
      </c>
      <c r="E99" s="7">
        <f t="shared" si="12"/>
        <v>100</v>
      </c>
      <c r="F99" s="71">
        <f t="shared" si="13"/>
        <v>0</v>
      </c>
      <c r="G99" s="249" t="str">
        <f>СВОД!E99</f>
        <v>Коровина</v>
      </c>
    </row>
    <row r="100" spans="1:7">
      <c r="A100" s="1">
        <v>100</v>
      </c>
      <c r="B100" s="136" t="s">
        <v>610</v>
      </c>
      <c r="C100" s="7">
        <v>4</v>
      </c>
      <c r="D100" s="7">
        <v>4</v>
      </c>
      <c r="E100" s="7">
        <f t="shared" si="12"/>
        <v>100</v>
      </c>
      <c r="F100" s="71">
        <f t="shared" si="13"/>
        <v>0</v>
      </c>
      <c r="G100" s="249" t="str">
        <f>СВОД!E100</f>
        <v>Емельянова</v>
      </c>
    </row>
    <row r="101" spans="1:7">
      <c r="A101" s="1">
        <v>101</v>
      </c>
      <c r="B101" s="136" t="s">
        <v>523</v>
      </c>
      <c r="C101" s="7">
        <v>4</v>
      </c>
      <c r="D101" s="7">
        <v>4</v>
      </c>
      <c r="E101" s="7">
        <f t="shared" si="12"/>
        <v>100</v>
      </c>
      <c r="F101" s="71">
        <f t="shared" si="13"/>
        <v>0</v>
      </c>
      <c r="G101" s="249" t="str">
        <f>СВОД!E101</f>
        <v>Савченко</v>
      </c>
    </row>
    <row r="102" spans="1:7">
      <c r="A102" s="132">
        <v>102</v>
      </c>
      <c r="B102" s="151" t="s">
        <v>522</v>
      </c>
      <c r="C102" s="7">
        <v>5</v>
      </c>
      <c r="D102" s="7">
        <v>3</v>
      </c>
      <c r="E102" s="7">
        <f t="shared" si="12"/>
        <v>60</v>
      </c>
      <c r="F102" s="71">
        <f t="shared" si="13"/>
        <v>-2</v>
      </c>
      <c r="G102" s="249" t="str">
        <f>СВОД!E102</f>
        <v>Клементьева</v>
      </c>
    </row>
    <row r="103" spans="1:7">
      <c r="A103" s="132">
        <v>103</v>
      </c>
      <c r="B103" s="151" t="s">
        <v>539</v>
      </c>
      <c r="C103" s="7">
        <v>5</v>
      </c>
      <c r="D103" s="7">
        <v>5</v>
      </c>
      <c r="E103" s="7">
        <f t="shared" si="12"/>
        <v>100</v>
      </c>
      <c r="F103" s="71">
        <f t="shared" si="13"/>
        <v>0</v>
      </c>
      <c r="G103" s="249" t="str">
        <f>СВОД!E103</f>
        <v>Мансурова</v>
      </c>
    </row>
    <row r="104" spans="1:7">
      <c r="A104" s="132">
        <v>104</v>
      </c>
      <c r="B104" s="151" t="s">
        <v>540</v>
      </c>
      <c r="C104" s="7">
        <v>5</v>
      </c>
      <c r="D104" s="7">
        <v>5</v>
      </c>
      <c r="E104" s="7">
        <f t="shared" si="12"/>
        <v>100</v>
      </c>
      <c r="F104" s="71">
        <f t="shared" si="13"/>
        <v>0</v>
      </c>
      <c r="G104" s="249" t="str">
        <f>СВОД!E104</f>
        <v>Хасанов</v>
      </c>
    </row>
    <row r="105" spans="1:7">
      <c r="A105" s="132">
        <v>105</v>
      </c>
      <c r="B105" s="151" t="s">
        <v>648</v>
      </c>
      <c r="C105" s="7">
        <v>4</v>
      </c>
      <c r="D105" s="7">
        <v>4</v>
      </c>
      <c r="E105" s="7">
        <f t="shared" ref="E105" si="14">D105/C105*100</f>
        <v>100</v>
      </c>
      <c r="F105" s="71">
        <f t="shared" ref="F105" si="15">D105-C105</f>
        <v>0</v>
      </c>
      <c r="G105" s="249" t="str">
        <f>СВОД!E105</f>
        <v>Трусов</v>
      </c>
    </row>
    <row r="106" spans="1:7">
      <c r="A106" s="1">
        <v>106</v>
      </c>
      <c r="B106" s="136" t="s">
        <v>535</v>
      </c>
      <c r="C106" s="7">
        <v>4</v>
      </c>
      <c r="D106" s="7">
        <v>4</v>
      </c>
      <c r="E106" s="7">
        <f t="shared" si="12"/>
        <v>100</v>
      </c>
      <c r="F106" s="71">
        <f t="shared" si="13"/>
        <v>0</v>
      </c>
      <c r="G106" s="249" t="str">
        <f>СВОД!E106</f>
        <v>Трусов</v>
      </c>
    </row>
    <row r="107" spans="1:7">
      <c r="A107" s="132">
        <v>107</v>
      </c>
      <c r="B107" s="151" t="s">
        <v>536</v>
      </c>
      <c r="C107" s="7">
        <v>5</v>
      </c>
      <c r="D107" s="7">
        <v>4</v>
      </c>
      <c r="E107" s="7">
        <f t="shared" si="12"/>
        <v>80</v>
      </c>
      <c r="F107" s="71">
        <f t="shared" si="13"/>
        <v>-1</v>
      </c>
      <c r="G107" s="249" t="str">
        <f>СВОД!E107</f>
        <v>Мансурова</v>
      </c>
    </row>
    <row r="108" spans="1:7">
      <c r="A108" s="1">
        <v>108</v>
      </c>
      <c r="B108" s="136" t="s">
        <v>541</v>
      </c>
      <c r="C108" s="7">
        <v>4</v>
      </c>
      <c r="D108" s="7">
        <v>4</v>
      </c>
      <c r="E108" s="7">
        <f t="shared" si="12"/>
        <v>100</v>
      </c>
      <c r="F108" s="71">
        <f t="shared" si="13"/>
        <v>0</v>
      </c>
      <c r="G108" s="249" t="str">
        <f>СВОД!E108</f>
        <v>Хасанов</v>
      </c>
    </row>
    <row r="109" spans="1:7">
      <c r="A109" s="1">
        <v>109</v>
      </c>
      <c r="B109" s="136" t="s">
        <v>544</v>
      </c>
      <c r="C109" s="191">
        <v>5</v>
      </c>
      <c r="D109" s="191">
        <v>5</v>
      </c>
      <c r="E109" s="191">
        <f t="shared" si="12"/>
        <v>100</v>
      </c>
      <c r="F109" s="192">
        <f t="shared" si="13"/>
        <v>0</v>
      </c>
      <c r="G109" s="249" t="str">
        <f>СВОД!E109</f>
        <v>Мансурова</v>
      </c>
    </row>
    <row r="110" spans="1:7">
      <c r="A110" s="1">
        <v>110</v>
      </c>
      <c r="B110" s="136" t="s">
        <v>550</v>
      </c>
      <c r="C110" s="7">
        <v>5</v>
      </c>
      <c r="D110" s="7">
        <v>5</v>
      </c>
      <c r="E110" s="191">
        <f t="shared" ref="E110:E112" si="16">D110/C110*100</f>
        <v>100</v>
      </c>
      <c r="F110" s="192">
        <f t="shared" ref="F110:F112" si="17">D110-C110</f>
        <v>0</v>
      </c>
      <c r="G110" s="249" t="str">
        <f>СВОД!E110</f>
        <v>Мазырин</v>
      </c>
    </row>
    <row r="111" spans="1:7">
      <c r="A111" s="132">
        <v>111</v>
      </c>
      <c r="B111" s="136" t="s">
        <v>552</v>
      </c>
      <c r="C111" s="7">
        <v>5</v>
      </c>
      <c r="D111" s="7">
        <v>5</v>
      </c>
      <c r="E111" s="191">
        <f t="shared" si="16"/>
        <v>100</v>
      </c>
      <c r="F111" s="192">
        <f t="shared" si="17"/>
        <v>0</v>
      </c>
      <c r="G111" s="249" t="str">
        <f>СВОД!E111</f>
        <v>Савченко</v>
      </c>
    </row>
    <row r="112" spans="1:7">
      <c r="A112" s="1">
        <v>112</v>
      </c>
      <c r="B112" s="136" t="s">
        <v>549</v>
      </c>
      <c r="C112" s="7">
        <v>5</v>
      </c>
      <c r="D112" s="7">
        <v>5</v>
      </c>
      <c r="E112" s="7">
        <f t="shared" si="16"/>
        <v>100</v>
      </c>
      <c r="F112" s="71">
        <f t="shared" si="17"/>
        <v>0</v>
      </c>
      <c r="G112" s="249" t="str">
        <f>СВОД!E112</f>
        <v>Клементьева</v>
      </c>
    </row>
    <row r="113" spans="1:7">
      <c r="A113" s="132">
        <v>113</v>
      </c>
      <c r="B113" s="136" t="s">
        <v>553</v>
      </c>
      <c r="C113" s="7">
        <v>3</v>
      </c>
      <c r="D113" s="7">
        <v>2</v>
      </c>
      <c r="E113" s="7">
        <f t="shared" ref="E113:E118" si="18">D113/C113*100</f>
        <v>66.666666666666657</v>
      </c>
      <c r="F113" s="71">
        <f t="shared" ref="F113:F118" si="19">D113-C113</f>
        <v>-1</v>
      </c>
      <c r="G113" s="249" t="str">
        <f>СВОД!E113</f>
        <v>Шаламова</v>
      </c>
    </row>
    <row r="114" spans="1:7">
      <c r="A114" s="132">
        <v>114</v>
      </c>
      <c r="B114" s="136" t="s">
        <v>554</v>
      </c>
      <c r="C114" s="7">
        <v>4</v>
      </c>
      <c r="D114" s="7">
        <v>4</v>
      </c>
      <c r="E114" s="7">
        <f t="shared" si="18"/>
        <v>100</v>
      </c>
      <c r="F114" s="71">
        <f t="shared" si="19"/>
        <v>0</v>
      </c>
      <c r="G114" s="249" t="str">
        <f>СВОД!E114</f>
        <v>Шаламова</v>
      </c>
    </row>
    <row r="115" spans="1:7">
      <c r="A115" s="132">
        <v>115</v>
      </c>
      <c r="B115" s="136" t="s">
        <v>555</v>
      </c>
      <c r="C115" s="7">
        <v>5</v>
      </c>
      <c r="D115" s="7">
        <v>5</v>
      </c>
      <c r="E115" s="7">
        <f t="shared" si="18"/>
        <v>100</v>
      </c>
      <c r="F115" s="71">
        <f t="shared" si="19"/>
        <v>0</v>
      </c>
      <c r="G115" s="249" t="str">
        <f>СВОД!E115</f>
        <v>Ахтямова</v>
      </c>
    </row>
    <row r="116" spans="1:7">
      <c r="A116" s="132">
        <v>116</v>
      </c>
      <c r="B116" s="136" t="s">
        <v>556</v>
      </c>
      <c r="C116" s="7">
        <v>4</v>
      </c>
      <c r="D116" s="7">
        <v>4</v>
      </c>
      <c r="E116" s="7">
        <f t="shared" si="18"/>
        <v>100</v>
      </c>
      <c r="F116" s="71">
        <f t="shared" si="19"/>
        <v>0</v>
      </c>
      <c r="G116" s="249" t="str">
        <f>СВОД!E116</f>
        <v>Петухов</v>
      </c>
    </row>
    <row r="117" spans="1:7">
      <c r="A117" s="132">
        <v>117</v>
      </c>
      <c r="B117" s="136" t="s">
        <v>557</v>
      </c>
      <c r="C117" s="7">
        <v>4</v>
      </c>
      <c r="D117" s="7">
        <v>4</v>
      </c>
      <c r="E117" s="7">
        <f t="shared" si="18"/>
        <v>100</v>
      </c>
      <c r="F117" s="71">
        <f t="shared" si="19"/>
        <v>0</v>
      </c>
      <c r="G117" s="249" t="str">
        <f>СВОД!E117</f>
        <v>Ахтямова</v>
      </c>
    </row>
    <row r="118" spans="1:7">
      <c r="A118" s="132">
        <v>118</v>
      </c>
      <c r="B118" s="151" t="s">
        <v>558</v>
      </c>
      <c r="C118" s="7">
        <v>5</v>
      </c>
      <c r="D118" s="7">
        <v>5</v>
      </c>
      <c r="E118" s="7">
        <f t="shared" si="18"/>
        <v>100</v>
      </c>
      <c r="F118" s="71">
        <f t="shared" si="19"/>
        <v>0</v>
      </c>
      <c r="G118" s="249" t="str">
        <f>СВОД!E118</f>
        <v>Савченко</v>
      </c>
    </row>
    <row r="119" spans="1:7">
      <c r="A119" s="1">
        <v>119</v>
      </c>
      <c r="B119" s="136" t="s">
        <v>579</v>
      </c>
      <c r="C119" s="7">
        <v>4</v>
      </c>
      <c r="D119" s="7">
        <v>4</v>
      </c>
      <c r="E119" s="7">
        <f t="shared" ref="E119:E127" si="20">D119/C119*100</f>
        <v>100</v>
      </c>
      <c r="F119" s="71">
        <f t="shared" ref="F119:F127" si="21">D119-C119</f>
        <v>0</v>
      </c>
      <c r="G119" s="249" t="str">
        <f>СВОД!E119</f>
        <v>Савченко</v>
      </c>
    </row>
    <row r="120" spans="1:7">
      <c r="A120" s="1">
        <v>120</v>
      </c>
      <c r="B120" s="136" t="s">
        <v>573</v>
      </c>
      <c r="C120" s="7">
        <v>5</v>
      </c>
      <c r="D120" s="7">
        <v>5</v>
      </c>
      <c r="E120" s="7">
        <f t="shared" si="20"/>
        <v>100</v>
      </c>
      <c r="F120" s="71">
        <f t="shared" si="21"/>
        <v>0</v>
      </c>
      <c r="G120" s="249" t="str">
        <f>СВОД!E120</f>
        <v>Неуймина</v>
      </c>
    </row>
    <row r="121" spans="1:7">
      <c r="A121" s="1">
        <v>121</v>
      </c>
      <c r="B121" s="136" t="s">
        <v>580</v>
      </c>
      <c r="C121" s="7">
        <v>4</v>
      </c>
      <c r="D121" s="7">
        <v>4</v>
      </c>
      <c r="E121" s="7">
        <f t="shared" si="20"/>
        <v>100</v>
      </c>
      <c r="F121" s="71">
        <f t="shared" si="21"/>
        <v>0</v>
      </c>
      <c r="G121" s="249" t="str">
        <f>СВОД!E121</f>
        <v>Емельянова</v>
      </c>
    </row>
    <row r="122" spans="1:7">
      <c r="A122" s="1">
        <v>122</v>
      </c>
      <c r="B122" s="136" t="s">
        <v>581</v>
      </c>
      <c r="C122" s="7">
        <v>5</v>
      </c>
      <c r="D122" s="7">
        <v>5</v>
      </c>
      <c r="E122" s="7">
        <f t="shared" si="20"/>
        <v>100</v>
      </c>
      <c r="F122" s="71">
        <f t="shared" si="21"/>
        <v>0</v>
      </c>
      <c r="G122" s="249" t="str">
        <f>СВОД!E122</f>
        <v>Коровина</v>
      </c>
    </row>
    <row r="123" spans="1:7">
      <c r="A123" s="1">
        <v>123</v>
      </c>
      <c r="B123" s="136" t="s">
        <v>576</v>
      </c>
      <c r="C123" s="7">
        <v>5</v>
      </c>
      <c r="D123" s="7">
        <v>4</v>
      </c>
      <c r="E123" s="7">
        <f t="shared" si="20"/>
        <v>80</v>
      </c>
      <c r="F123" s="71">
        <f t="shared" si="21"/>
        <v>-1</v>
      </c>
      <c r="G123" s="249" t="str">
        <f>СВОД!E123</f>
        <v>Неуймина</v>
      </c>
    </row>
    <row r="124" spans="1:7">
      <c r="A124" s="1">
        <v>124</v>
      </c>
      <c r="B124" s="136" t="s">
        <v>583</v>
      </c>
      <c r="C124" s="7">
        <v>4</v>
      </c>
      <c r="D124" s="7">
        <v>4</v>
      </c>
      <c r="E124" s="7">
        <f t="shared" si="20"/>
        <v>100</v>
      </c>
      <c r="F124" s="71">
        <f t="shared" si="21"/>
        <v>0</v>
      </c>
      <c r="G124" s="249" t="str">
        <f>СВОД!E124</f>
        <v>Мазырин</v>
      </c>
    </row>
    <row r="125" spans="1:7">
      <c r="A125" s="1">
        <v>125</v>
      </c>
      <c r="B125" s="136" t="s">
        <v>587</v>
      </c>
      <c r="C125" s="7">
        <v>5</v>
      </c>
      <c r="D125" s="7">
        <v>5</v>
      </c>
      <c r="E125" s="7">
        <f t="shared" si="20"/>
        <v>100</v>
      </c>
      <c r="F125" s="71">
        <f t="shared" si="21"/>
        <v>0</v>
      </c>
      <c r="G125" s="249" t="str">
        <f>СВОД!E125</f>
        <v>Хасанов</v>
      </c>
    </row>
    <row r="126" spans="1:7">
      <c r="A126" s="1">
        <v>126</v>
      </c>
      <c r="B126" s="136" t="s">
        <v>582</v>
      </c>
      <c r="C126" s="7">
        <v>4</v>
      </c>
      <c r="D126" s="7">
        <v>4</v>
      </c>
      <c r="E126" s="7">
        <f t="shared" si="20"/>
        <v>100</v>
      </c>
      <c r="F126" s="71">
        <f t="shared" si="21"/>
        <v>0</v>
      </c>
      <c r="G126" s="249" t="str">
        <f>СВОД!E126</f>
        <v>Коровина</v>
      </c>
    </row>
    <row r="127" spans="1:7">
      <c r="A127" s="1">
        <v>127</v>
      </c>
      <c r="B127" s="136" t="s">
        <v>586</v>
      </c>
      <c r="C127" s="7">
        <v>5</v>
      </c>
      <c r="D127" s="7">
        <v>5</v>
      </c>
      <c r="E127" s="7">
        <f t="shared" si="20"/>
        <v>100</v>
      </c>
      <c r="F127" s="71">
        <f t="shared" si="21"/>
        <v>0</v>
      </c>
      <c r="G127" s="249" t="str">
        <f>СВОД!E127</f>
        <v>Мазырин</v>
      </c>
    </row>
    <row r="128" spans="1:7">
      <c r="A128" s="1">
        <v>128</v>
      </c>
      <c r="B128" s="136" t="s">
        <v>590</v>
      </c>
      <c r="C128" s="7">
        <v>5</v>
      </c>
      <c r="D128" s="7">
        <v>5</v>
      </c>
      <c r="E128" s="7">
        <f t="shared" ref="E128:E131" si="22">D128/C128*100</f>
        <v>100</v>
      </c>
      <c r="F128" s="71">
        <f t="shared" ref="F128:F131" si="23">D128-C128</f>
        <v>0</v>
      </c>
      <c r="G128" s="249" t="str">
        <f>СВОД!E128</f>
        <v>Мансурова</v>
      </c>
    </row>
    <row r="129" spans="1:7">
      <c r="A129" s="1">
        <v>129</v>
      </c>
      <c r="B129" s="136" t="s">
        <v>600</v>
      </c>
      <c r="C129" s="7">
        <v>4</v>
      </c>
      <c r="D129" s="7">
        <v>4</v>
      </c>
      <c r="E129" s="7">
        <f t="shared" ref="E129" si="24">D129/C129*100</f>
        <v>100</v>
      </c>
      <c r="F129" s="71">
        <f t="shared" ref="F129" si="25">D129-C129</f>
        <v>0</v>
      </c>
      <c r="G129" s="249" t="str">
        <f>СВОД!E129</f>
        <v>Савченко</v>
      </c>
    </row>
    <row r="130" spans="1:7">
      <c r="A130" s="1">
        <v>130</v>
      </c>
      <c r="B130" s="136" t="s">
        <v>591</v>
      </c>
      <c r="C130" s="7">
        <v>4</v>
      </c>
      <c r="D130" s="7">
        <v>4</v>
      </c>
      <c r="E130" s="7">
        <f t="shared" si="22"/>
        <v>100</v>
      </c>
      <c r="F130" s="71">
        <f t="shared" si="23"/>
        <v>0</v>
      </c>
      <c r="G130" s="249" t="str">
        <f>СВОД!E130</f>
        <v>Емельянова</v>
      </c>
    </row>
    <row r="131" spans="1:7">
      <c r="A131" s="1">
        <v>131</v>
      </c>
      <c r="B131" s="136" t="s">
        <v>595</v>
      </c>
      <c r="C131" s="7">
        <v>4</v>
      </c>
      <c r="D131" s="7">
        <v>4</v>
      </c>
      <c r="E131" s="7">
        <f t="shared" si="22"/>
        <v>100</v>
      </c>
      <c r="F131" s="71">
        <f t="shared" si="23"/>
        <v>0</v>
      </c>
      <c r="G131" s="249" t="str">
        <f>СВОД!E131</f>
        <v>Трусов</v>
      </c>
    </row>
    <row r="132" spans="1:7">
      <c r="A132" s="1">
        <v>132</v>
      </c>
      <c r="B132" s="136" t="s">
        <v>608</v>
      </c>
      <c r="C132" s="7">
        <v>3</v>
      </c>
      <c r="D132" s="7">
        <v>3</v>
      </c>
      <c r="E132" s="7">
        <f t="shared" ref="E132" si="26">D132/C132*100</f>
        <v>100</v>
      </c>
      <c r="F132" s="71">
        <f t="shared" ref="F132" si="27">D132-C132</f>
        <v>0</v>
      </c>
      <c r="G132" s="249" t="str">
        <f>СВОД!E132</f>
        <v>Шаламова</v>
      </c>
    </row>
    <row r="133" spans="1:7">
      <c r="A133" s="1">
        <v>133</v>
      </c>
      <c r="B133" s="136" t="s">
        <v>630</v>
      </c>
      <c r="C133" s="7">
        <v>5</v>
      </c>
      <c r="D133" s="7">
        <v>5</v>
      </c>
      <c r="E133" s="7">
        <f t="shared" ref="E133:E145" si="28">D133/C133*100</f>
        <v>100</v>
      </c>
      <c r="F133" s="71">
        <f t="shared" ref="F133:F145" si="29">D133-C133</f>
        <v>0</v>
      </c>
      <c r="G133" s="249" t="str">
        <f>СВОД!E133</f>
        <v>Савченко</v>
      </c>
    </row>
    <row r="134" spans="1:7">
      <c r="A134" s="1">
        <v>134</v>
      </c>
      <c r="B134" s="136" t="s">
        <v>637</v>
      </c>
      <c r="C134" s="7">
        <v>3</v>
      </c>
      <c r="D134" s="7">
        <v>1</v>
      </c>
      <c r="E134" s="7">
        <f t="shared" si="28"/>
        <v>33.333333333333329</v>
      </c>
      <c r="F134" s="71">
        <f t="shared" si="29"/>
        <v>-2</v>
      </c>
      <c r="G134" s="249" t="str">
        <f>СВОД!E134</f>
        <v>Шаламова</v>
      </c>
    </row>
    <row r="135" spans="1:7">
      <c r="A135" s="136">
        <v>135</v>
      </c>
      <c r="B135" s="117" t="s">
        <v>601</v>
      </c>
      <c r="C135" s="7">
        <v>5</v>
      </c>
      <c r="D135" s="7">
        <v>5</v>
      </c>
      <c r="E135" s="7">
        <f t="shared" si="28"/>
        <v>100</v>
      </c>
      <c r="F135" s="71">
        <f t="shared" si="29"/>
        <v>0</v>
      </c>
      <c r="G135" s="249" t="str">
        <f>СВОД!E135</f>
        <v>Хасанов</v>
      </c>
    </row>
    <row r="136" spans="1:7">
      <c r="A136" s="136">
        <v>136</v>
      </c>
      <c r="B136" s="117" t="s">
        <v>602</v>
      </c>
      <c r="C136" s="7">
        <v>5</v>
      </c>
      <c r="D136" s="7">
        <v>5</v>
      </c>
      <c r="E136" s="7">
        <f t="shared" si="28"/>
        <v>100</v>
      </c>
      <c r="F136" s="71">
        <f t="shared" si="29"/>
        <v>0</v>
      </c>
      <c r="G136" s="249" t="str">
        <f>СВОД!E136</f>
        <v>Мансурова</v>
      </c>
    </row>
    <row r="137" spans="1:7">
      <c r="A137" s="136">
        <v>137</v>
      </c>
      <c r="B137" s="117" t="s">
        <v>604</v>
      </c>
      <c r="C137" s="7">
        <v>4</v>
      </c>
      <c r="D137" s="7">
        <v>4</v>
      </c>
      <c r="E137" s="7">
        <f t="shared" si="28"/>
        <v>100</v>
      </c>
      <c r="F137" s="71">
        <f t="shared" si="29"/>
        <v>0</v>
      </c>
      <c r="G137" s="249" t="str">
        <f>СВОД!E137</f>
        <v>Савченко</v>
      </c>
    </row>
    <row r="138" spans="1:7">
      <c r="A138" s="136">
        <v>138</v>
      </c>
      <c r="B138" s="117" t="s">
        <v>634</v>
      </c>
      <c r="C138" s="7">
        <v>5</v>
      </c>
      <c r="D138" s="7">
        <v>4</v>
      </c>
      <c r="E138" s="7">
        <f t="shared" si="28"/>
        <v>80</v>
      </c>
      <c r="F138" s="71">
        <f t="shared" si="29"/>
        <v>-1</v>
      </c>
      <c r="G138" s="249" t="str">
        <f>СВОД!E138</f>
        <v>Калинина</v>
      </c>
    </row>
    <row r="139" spans="1:7">
      <c r="A139" s="136">
        <v>139</v>
      </c>
      <c r="B139" s="117" t="s">
        <v>609</v>
      </c>
      <c r="C139" s="7">
        <v>4</v>
      </c>
      <c r="D139" s="7">
        <v>4</v>
      </c>
      <c r="E139" s="7">
        <f t="shared" si="28"/>
        <v>100</v>
      </c>
      <c r="F139" s="71">
        <f t="shared" si="29"/>
        <v>0</v>
      </c>
      <c r="G139" s="249" t="str">
        <f>СВОД!E139</f>
        <v>Савченко</v>
      </c>
    </row>
    <row r="140" spans="1:7">
      <c r="A140" s="136">
        <v>140</v>
      </c>
      <c r="B140" s="117" t="s">
        <v>619</v>
      </c>
      <c r="C140" s="7">
        <v>4</v>
      </c>
      <c r="D140" s="7">
        <v>4</v>
      </c>
      <c r="E140" s="7">
        <f t="shared" si="28"/>
        <v>100</v>
      </c>
      <c r="F140" s="71">
        <f t="shared" si="29"/>
        <v>0</v>
      </c>
      <c r="G140" s="249" t="str">
        <f>СВОД!E140</f>
        <v>Клементьева</v>
      </c>
    </row>
    <row r="141" spans="1:7">
      <c r="A141" s="151">
        <v>141</v>
      </c>
      <c r="B141" s="244" t="s">
        <v>616</v>
      </c>
      <c r="C141" s="7">
        <v>5</v>
      </c>
      <c r="D141" s="7">
        <v>4</v>
      </c>
      <c r="E141" s="7">
        <f t="shared" si="28"/>
        <v>80</v>
      </c>
      <c r="F141" s="71">
        <f t="shared" si="29"/>
        <v>-1</v>
      </c>
      <c r="G141" s="249" t="str">
        <f>СВОД!E141</f>
        <v>Калинина</v>
      </c>
    </row>
    <row r="142" spans="1:7">
      <c r="A142" s="136">
        <v>142</v>
      </c>
      <c r="B142" s="117" t="s">
        <v>646</v>
      </c>
      <c r="C142" s="7">
        <v>5</v>
      </c>
      <c r="D142" s="7">
        <v>5</v>
      </c>
      <c r="E142" s="7">
        <f t="shared" si="28"/>
        <v>100</v>
      </c>
      <c r="F142" s="71">
        <f t="shared" si="29"/>
        <v>0</v>
      </c>
      <c r="G142" s="249" t="str">
        <f>СВОД!E142</f>
        <v>Хасанов</v>
      </c>
    </row>
    <row r="143" spans="1:7">
      <c r="A143" s="136">
        <v>143</v>
      </c>
      <c r="B143" s="117" t="s">
        <v>638</v>
      </c>
      <c r="C143" s="7">
        <v>5</v>
      </c>
      <c r="D143" s="7">
        <v>5</v>
      </c>
      <c r="E143" s="7">
        <f t="shared" si="28"/>
        <v>100</v>
      </c>
      <c r="F143" s="71">
        <f t="shared" si="29"/>
        <v>0</v>
      </c>
      <c r="G143" s="249" t="str">
        <f>СВОД!E143</f>
        <v>Петухов</v>
      </c>
    </row>
    <row r="144" spans="1:7">
      <c r="A144" s="136">
        <v>144</v>
      </c>
      <c r="B144" s="117" t="s">
        <v>639</v>
      </c>
      <c r="C144" s="7">
        <v>5</v>
      </c>
      <c r="D144" s="7">
        <v>5</v>
      </c>
      <c r="E144" s="7">
        <f t="shared" si="28"/>
        <v>100</v>
      </c>
      <c r="F144" s="71">
        <f t="shared" si="29"/>
        <v>0</v>
      </c>
      <c r="G144" s="249" t="str">
        <f>СВОД!E144</f>
        <v>Петухов</v>
      </c>
    </row>
    <row r="145" spans="1:7">
      <c r="A145" s="136">
        <v>145</v>
      </c>
      <c r="B145" s="117" t="s">
        <v>647</v>
      </c>
      <c r="C145" s="7">
        <v>5</v>
      </c>
      <c r="D145" s="7">
        <v>5</v>
      </c>
      <c r="E145" s="7">
        <f t="shared" si="28"/>
        <v>100</v>
      </c>
      <c r="F145" s="71">
        <f t="shared" si="29"/>
        <v>0</v>
      </c>
      <c r="G145" s="249" t="str">
        <f>СВОД!E145</f>
        <v>Ахтямова</v>
      </c>
    </row>
    <row r="146" spans="1:7">
      <c r="A146" s="136">
        <v>146</v>
      </c>
      <c r="B146" s="117" t="s">
        <v>658</v>
      </c>
      <c r="C146" s="7">
        <v>4</v>
      </c>
      <c r="D146" s="7">
        <v>4</v>
      </c>
      <c r="E146" s="7">
        <f t="shared" ref="E146:E152" si="30">D146/C146*100</f>
        <v>100</v>
      </c>
      <c r="F146" s="71">
        <f t="shared" ref="F146:F152" si="31">D146-C146</f>
        <v>0</v>
      </c>
      <c r="G146" s="249" t="str">
        <f>СВОД!E146</f>
        <v>Емельянова</v>
      </c>
    </row>
    <row r="147" spans="1:7">
      <c r="A147" s="136">
        <v>147</v>
      </c>
      <c r="B147" s="117" t="s">
        <v>643</v>
      </c>
      <c r="C147" s="7">
        <v>5</v>
      </c>
      <c r="D147" s="7">
        <v>5</v>
      </c>
      <c r="E147" s="7">
        <f t="shared" si="30"/>
        <v>100</v>
      </c>
      <c r="F147" s="71">
        <f t="shared" si="31"/>
        <v>0</v>
      </c>
      <c r="G147" s="249" t="str">
        <f>СВОД!E147</f>
        <v>Жарникова</v>
      </c>
    </row>
    <row r="148" spans="1:7">
      <c r="A148" s="136">
        <v>148</v>
      </c>
      <c r="B148" s="117" t="s">
        <v>659</v>
      </c>
      <c r="C148" s="7">
        <v>4</v>
      </c>
      <c r="D148" s="7">
        <v>4</v>
      </c>
      <c r="E148" s="7">
        <f t="shared" si="30"/>
        <v>100</v>
      </c>
      <c r="F148" s="71">
        <f t="shared" si="31"/>
        <v>0</v>
      </c>
      <c r="G148" s="249" t="str">
        <f>СВОД!E148</f>
        <v>Емельянова</v>
      </c>
    </row>
    <row r="149" spans="1:7">
      <c r="A149" s="136">
        <v>149</v>
      </c>
      <c r="B149" s="216" t="s">
        <v>651</v>
      </c>
      <c r="C149" s="7">
        <v>4</v>
      </c>
      <c r="D149" s="7">
        <v>3</v>
      </c>
      <c r="E149" s="7">
        <f t="shared" si="30"/>
        <v>75</v>
      </c>
      <c r="F149" s="71">
        <f t="shared" si="31"/>
        <v>-1</v>
      </c>
      <c r="G149" s="249" t="str">
        <f>СВОД!E149</f>
        <v>Мазырин</v>
      </c>
    </row>
    <row r="150" spans="1:7">
      <c r="A150" s="136">
        <v>150</v>
      </c>
      <c r="B150" s="216" t="s">
        <v>660</v>
      </c>
      <c r="C150" s="7">
        <v>4</v>
      </c>
      <c r="D150" s="7">
        <v>4</v>
      </c>
      <c r="E150" s="7">
        <f t="shared" si="30"/>
        <v>100</v>
      </c>
      <c r="F150" s="71">
        <f t="shared" si="31"/>
        <v>0</v>
      </c>
      <c r="G150" s="249" t="str">
        <f>СВОД!E150</f>
        <v>Коровина</v>
      </c>
    </row>
    <row r="151" spans="1:7">
      <c r="A151" s="136">
        <v>151</v>
      </c>
      <c r="B151" s="216" t="s">
        <v>653</v>
      </c>
      <c r="C151" s="7">
        <v>4</v>
      </c>
      <c r="D151" s="7">
        <v>3</v>
      </c>
      <c r="E151" s="7">
        <f t="shared" si="30"/>
        <v>75</v>
      </c>
      <c r="F151" s="71">
        <f t="shared" si="31"/>
        <v>-1</v>
      </c>
      <c r="G151" s="249" t="str">
        <f>СВОД!E151</f>
        <v>Калинина</v>
      </c>
    </row>
    <row r="152" spans="1:7">
      <c r="A152" s="136">
        <v>152</v>
      </c>
      <c r="B152" s="216" t="s">
        <v>661</v>
      </c>
      <c r="C152" s="191">
        <v>4</v>
      </c>
      <c r="D152" s="191">
        <v>4</v>
      </c>
      <c r="E152" s="191">
        <f t="shared" si="30"/>
        <v>100</v>
      </c>
      <c r="F152" s="192">
        <f t="shared" si="31"/>
        <v>0</v>
      </c>
      <c r="G152" s="258" t="str">
        <f>СВОД!E152</f>
        <v>Савченко</v>
      </c>
    </row>
    <row r="153" spans="1:7">
      <c r="A153" s="136">
        <v>153</v>
      </c>
      <c r="B153" s="236" t="s">
        <v>679</v>
      </c>
      <c r="C153" s="7">
        <v>4</v>
      </c>
      <c r="D153" s="7">
        <v>4</v>
      </c>
      <c r="E153" s="191">
        <f t="shared" ref="E153:E155" si="32">D153/C153*100</f>
        <v>100</v>
      </c>
      <c r="F153" s="192">
        <f t="shared" ref="F153:F155" si="33">D153-C153</f>
        <v>0</v>
      </c>
      <c r="G153" s="258" t="str">
        <f>СВОД!E153</f>
        <v>Мансурова</v>
      </c>
    </row>
    <row r="154" spans="1:7">
      <c r="A154" s="136">
        <v>155</v>
      </c>
      <c r="B154" s="236" t="s">
        <v>656</v>
      </c>
      <c r="C154" s="7">
        <v>4</v>
      </c>
      <c r="D154" s="7">
        <v>4</v>
      </c>
      <c r="E154" s="191">
        <f t="shared" si="32"/>
        <v>100</v>
      </c>
      <c r="F154" s="192">
        <f t="shared" si="33"/>
        <v>0</v>
      </c>
      <c r="G154" s="258" t="str">
        <f>СВОД!E154</f>
        <v>Дарьин</v>
      </c>
    </row>
    <row r="155" spans="1:7">
      <c r="A155" s="136">
        <v>156</v>
      </c>
      <c r="B155" s="236" t="s">
        <v>657</v>
      </c>
      <c r="C155" s="7">
        <v>4</v>
      </c>
      <c r="D155" s="7">
        <v>4</v>
      </c>
      <c r="E155" s="191">
        <f t="shared" si="32"/>
        <v>100</v>
      </c>
      <c r="F155" s="192">
        <f t="shared" si="33"/>
        <v>0</v>
      </c>
      <c r="G155" s="258" t="str">
        <f>СВОД!E155</f>
        <v>Мазырин</v>
      </c>
    </row>
    <row r="156" spans="1:7">
      <c r="A156" s="136">
        <v>157</v>
      </c>
      <c r="B156" s="117" t="s">
        <v>742</v>
      </c>
      <c r="C156" s="7">
        <v>4</v>
      </c>
      <c r="D156" s="7">
        <v>4</v>
      </c>
      <c r="E156" s="191">
        <f t="shared" ref="E156:E166" si="34">D156/C156*100</f>
        <v>100</v>
      </c>
      <c r="F156" s="192">
        <f t="shared" ref="F156:F166" si="35">D156-C156</f>
        <v>0</v>
      </c>
      <c r="G156" s="258" t="str">
        <f>СВОД!E156</f>
        <v>Калинина</v>
      </c>
    </row>
    <row r="157" spans="1:7">
      <c r="A157" s="136">
        <v>158</v>
      </c>
      <c r="B157" s="136" t="s">
        <v>665</v>
      </c>
      <c r="C157" s="7">
        <v>4</v>
      </c>
      <c r="D157" s="7">
        <v>4</v>
      </c>
      <c r="E157" s="191">
        <f t="shared" si="34"/>
        <v>100</v>
      </c>
      <c r="F157" s="192">
        <f t="shared" si="35"/>
        <v>0</v>
      </c>
      <c r="G157" s="258" t="str">
        <f>СВОД!E157</f>
        <v>Емельянова</v>
      </c>
    </row>
    <row r="158" spans="1:7">
      <c r="A158" s="136">
        <v>159</v>
      </c>
      <c r="B158" s="136" t="s">
        <v>664</v>
      </c>
      <c r="C158" s="7">
        <v>4</v>
      </c>
      <c r="D158" s="7">
        <v>4</v>
      </c>
      <c r="E158" s="191">
        <f t="shared" si="34"/>
        <v>100</v>
      </c>
      <c r="F158" s="192">
        <f t="shared" si="35"/>
        <v>0</v>
      </c>
      <c r="G158" s="258" t="str">
        <f>СВОД!E158</f>
        <v>Мазырин</v>
      </c>
    </row>
    <row r="159" spans="1:7">
      <c r="A159" s="136">
        <v>160</v>
      </c>
      <c r="B159" s="136" t="s">
        <v>731</v>
      </c>
      <c r="C159" s="7">
        <v>4</v>
      </c>
      <c r="D159" s="7">
        <v>4</v>
      </c>
      <c r="E159" s="191">
        <f t="shared" si="34"/>
        <v>100</v>
      </c>
      <c r="F159" s="192">
        <f t="shared" si="35"/>
        <v>0</v>
      </c>
      <c r="G159" s="258" t="str">
        <f>СВОД!E159</f>
        <v>Петухов</v>
      </c>
    </row>
    <row r="160" spans="1:7">
      <c r="A160" s="136">
        <v>161</v>
      </c>
      <c r="B160" s="136" t="s">
        <v>670</v>
      </c>
      <c r="C160" s="7">
        <v>4</v>
      </c>
      <c r="D160" s="7">
        <v>4</v>
      </c>
      <c r="E160" s="191">
        <f t="shared" si="34"/>
        <v>100</v>
      </c>
      <c r="F160" s="192">
        <f t="shared" si="35"/>
        <v>0</v>
      </c>
      <c r="G160" s="258" t="str">
        <f>СВОД!E160</f>
        <v>Трусов</v>
      </c>
    </row>
    <row r="161" spans="1:7">
      <c r="A161" s="136">
        <v>162</v>
      </c>
      <c r="B161" s="136" t="s">
        <v>671</v>
      </c>
      <c r="C161" s="7">
        <v>4</v>
      </c>
      <c r="D161" s="7">
        <v>4</v>
      </c>
      <c r="E161" s="191">
        <f t="shared" si="34"/>
        <v>100</v>
      </c>
      <c r="F161" s="192">
        <f t="shared" si="35"/>
        <v>0</v>
      </c>
      <c r="G161" s="258" t="str">
        <f>СВОД!E161</f>
        <v>Савченко</v>
      </c>
    </row>
    <row r="162" spans="1:7">
      <c r="A162" s="136">
        <v>163</v>
      </c>
      <c r="B162" s="136" t="s">
        <v>672</v>
      </c>
      <c r="C162" s="7">
        <v>5</v>
      </c>
      <c r="D162" s="7">
        <v>5</v>
      </c>
      <c r="E162" s="191">
        <f t="shared" si="34"/>
        <v>100</v>
      </c>
      <c r="F162" s="192">
        <f t="shared" si="35"/>
        <v>0</v>
      </c>
      <c r="G162" s="258" t="str">
        <f>СВОД!E162</f>
        <v>Неуймина</v>
      </c>
    </row>
    <row r="163" spans="1:7">
      <c r="A163" s="136">
        <v>165</v>
      </c>
      <c r="B163" s="136" t="s">
        <v>686</v>
      </c>
      <c r="C163" s="7">
        <v>4</v>
      </c>
      <c r="D163" s="7">
        <v>4</v>
      </c>
      <c r="E163" s="191">
        <f t="shared" si="34"/>
        <v>100</v>
      </c>
      <c r="F163" s="192">
        <f t="shared" si="35"/>
        <v>0</v>
      </c>
      <c r="G163" s="258" t="str">
        <f>СВОД!E163</f>
        <v>Емельянова</v>
      </c>
    </row>
    <row r="164" spans="1:7">
      <c r="A164" s="136">
        <v>166</v>
      </c>
      <c r="B164" s="136" t="s">
        <v>687</v>
      </c>
      <c r="C164" s="7">
        <v>4</v>
      </c>
      <c r="D164" s="7">
        <v>4</v>
      </c>
      <c r="E164" s="191">
        <f t="shared" si="34"/>
        <v>100</v>
      </c>
      <c r="F164" s="192">
        <f t="shared" si="35"/>
        <v>0</v>
      </c>
      <c r="G164" s="258" t="str">
        <f>СВОД!E164</f>
        <v>Савченко</v>
      </c>
    </row>
    <row r="165" spans="1:7">
      <c r="A165" s="136">
        <v>167</v>
      </c>
      <c r="B165" s="136" t="s">
        <v>688</v>
      </c>
      <c r="C165" s="7">
        <v>4</v>
      </c>
      <c r="D165" s="7">
        <v>4</v>
      </c>
      <c r="E165" s="191">
        <f t="shared" si="34"/>
        <v>100</v>
      </c>
      <c r="F165" s="192">
        <f t="shared" si="35"/>
        <v>0</v>
      </c>
      <c r="G165" s="258" t="str">
        <f>СВОД!E165</f>
        <v>Емельянова</v>
      </c>
    </row>
    <row r="166" spans="1:7">
      <c r="A166" s="136">
        <v>168</v>
      </c>
      <c r="B166" s="136" t="s">
        <v>678</v>
      </c>
      <c r="C166" s="7">
        <v>4</v>
      </c>
      <c r="D166" s="7">
        <v>4</v>
      </c>
      <c r="E166" s="191">
        <f t="shared" si="34"/>
        <v>100</v>
      </c>
      <c r="F166" s="192">
        <f t="shared" si="35"/>
        <v>0</v>
      </c>
      <c r="G166" s="258" t="str">
        <f>СВОД!E166</f>
        <v>Жарникова</v>
      </c>
    </row>
    <row r="167" spans="1:7">
      <c r="A167" s="136">
        <v>173</v>
      </c>
      <c r="B167" s="136" t="s">
        <v>806</v>
      </c>
      <c r="C167" s="7">
        <v>4</v>
      </c>
      <c r="D167" s="7">
        <v>4</v>
      </c>
      <c r="E167" s="191">
        <f t="shared" ref="E167:E193" si="36">D167/C167*100</f>
        <v>100</v>
      </c>
      <c r="F167" s="192">
        <f t="shared" ref="F167:F193" si="37">D167-C167</f>
        <v>0</v>
      </c>
      <c r="G167" s="258" t="str">
        <f>СВОД!E167</f>
        <v>Савченко</v>
      </c>
    </row>
    <row r="168" spans="1:7">
      <c r="A168" s="136">
        <v>174</v>
      </c>
      <c r="B168" s="117" t="s">
        <v>734</v>
      </c>
      <c r="C168" s="7">
        <v>4</v>
      </c>
      <c r="D168" s="7">
        <v>4</v>
      </c>
      <c r="E168" s="191">
        <f t="shared" si="36"/>
        <v>100</v>
      </c>
      <c r="F168" s="192">
        <f t="shared" si="37"/>
        <v>0</v>
      </c>
      <c r="G168" s="258" t="str">
        <f>СВОД!E168</f>
        <v>Ахтямова</v>
      </c>
    </row>
    <row r="169" spans="1:7">
      <c r="A169" s="136">
        <v>175</v>
      </c>
      <c r="B169" s="136" t="s">
        <v>794</v>
      </c>
      <c r="C169" s="7">
        <v>4</v>
      </c>
      <c r="D169" s="7">
        <v>1</v>
      </c>
      <c r="E169" s="191">
        <f t="shared" si="36"/>
        <v>25</v>
      </c>
      <c r="F169" s="192">
        <f t="shared" si="37"/>
        <v>-3</v>
      </c>
      <c r="G169" s="258" t="str">
        <f>СВОД!E169</f>
        <v>Калинина</v>
      </c>
    </row>
    <row r="170" spans="1:7">
      <c r="A170" s="136">
        <v>176</v>
      </c>
      <c r="B170" s="136" t="s">
        <v>795</v>
      </c>
      <c r="C170" s="7">
        <v>4</v>
      </c>
      <c r="D170" s="7">
        <v>2</v>
      </c>
      <c r="E170" s="191">
        <f t="shared" si="36"/>
        <v>50</v>
      </c>
      <c r="F170" s="192">
        <f t="shared" si="37"/>
        <v>-2</v>
      </c>
      <c r="G170" s="258" t="str">
        <f>СВОД!E170</f>
        <v>Клементьева</v>
      </c>
    </row>
    <row r="171" spans="1:7">
      <c r="A171" s="136">
        <v>178</v>
      </c>
      <c r="B171" s="117" t="s">
        <v>753</v>
      </c>
      <c r="C171" s="7">
        <v>4</v>
      </c>
      <c r="D171" s="7">
        <v>3</v>
      </c>
      <c r="E171" s="191">
        <f t="shared" si="36"/>
        <v>75</v>
      </c>
      <c r="F171" s="192">
        <f t="shared" si="37"/>
        <v>-1</v>
      </c>
      <c r="G171" s="258" t="str">
        <f>СВОД!E171</f>
        <v xml:space="preserve">Ахрамеева </v>
      </c>
    </row>
    <row r="172" spans="1:7">
      <c r="A172" s="136">
        <v>179</v>
      </c>
      <c r="B172" s="117" t="s">
        <v>754</v>
      </c>
      <c r="C172" s="7">
        <v>4</v>
      </c>
      <c r="D172" s="7">
        <v>4</v>
      </c>
      <c r="E172" s="191">
        <f t="shared" si="36"/>
        <v>100</v>
      </c>
      <c r="F172" s="192">
        <f t="shared" si="37"/>
        <v>0</v>
      </c>
      <c r="G172" s="258" t="str">
        <f>СВОД!E172</f>
        <v>Клементьева</v>
      </c>
    </row>
    <row r="173" spans="1:7">
      <c r="A173" s="136">
        <v>180</v>
      </c>
      <c r="B173" s="136" t="s">
        <v>796</v>
      </c>
      <c r="C173" s="7">
        <v>4</v>
      </c>
      <c r="D173" s="7">
        <v>3</v>
      </c>
      <c r="E173" s="191">
        <f t="shared" si="36"/>
        <v>75</v>
      </c>
      <c r="F173" s="192">
        <f t="shared" si="37"/>
        <v>-1</v>
      </c>
      <c r="G173" s="258" t="str">
        <f>СВОД!E173</f>
        <v>Калинина</v>
      </c>
    </row>
    <row r="174" spans="1:7">
      <c r="A174" s="136">
        <v>181</v>
      </c>
      <c r="B174" s="117" t="s">
        <v>743</v>
      </c>
      <c r="C174" s="7">
        <v>4</v>
      </c>
      <c r="D174" s="7">
        <v>4</v>
      </c>
      <c r="E174" s="191">
        <f t="shared" si="36"/>
        <v>100</v>
      </c>
      <c r="F174" s="192">
        <f t="shared" si="37"/>
        <v>0</v>
      </c>
      <c r="G174" s="258" t="str">
        <f>СВОД!E174</f>
        <v>Савченко</v>
      </c>
    </row>
    <row r="175" spans="1:7">
      <c r="A175" s="136">
        <v>182</v>
      </c>
      <c r="B175" s="117" t="s">
        <v>749</v>
      </c>
      <c r="C175" s="7">
        <v>4</v>
      </c>
      <c r="D175" s="7">
        <v>4</v>
      </c>
      <c r="E175" s="191">
        <f t="shared" si="36"/>
        <v>100</v>
      </c>
      <c r="F175" s="192">
        <f t="shared" si="37"/>
        <v>0</v>
      </c>
      <c r="G175" s="258" t="str">
        <f>СВОД!E175</f>
        <v>Ахтямова</v>
      </c>
    </row>
    <row r="176" spans="1:7">
      <c r="A176" s="136">
        <v>183</v>
      </c>
      <c r="B176" s="117" t="s">
        <v>782</v>
      </c>
      <c r="C176" s="7">
        <v>4</v>
      </c>
      <c r="D176" s="7">
        <v>4</v>
      </c>
      <c r="E176" s="191">
        <f t="shared" si="36"/>
        <v>100</v>
      </c>
      <c r="F176" s="192">
        <f t="shared" si="37"/>
        <v>0</v>
      </c>
      <c r="G176" s="258" t="str">
        <f>СВОД!E176</f>
        <v>Сазонова</v>
      </c>
    </row>
    <row r="177" spans="1:7">
      <c r="A177" s="136">
        <v>184</v>
      </c>
      <c r="B177" s="117" t="s">
        <v>783</v>
      </c>
      <c r="C177" s="7">
        <v>4</v>
      </c>
      <c r="D177" s="7">
        <v>4</v>
      </c>
      <c r="E177" s="191">
        <f t="shared" si="36"/>
        <v>100</v>
      </c>
      <c r="F177" s="192">
        <f t="shared" si="37"/>
        <v>0</v>
      </c>
      <c r="G177" s="258" t="str">
        <f>СВОД!E177</f>
        <v>Сазонова</v>
      </c>
    </row>
    <row r="178" spans="1:7">
      <c r="A178" s="136">
        <v>185</v>
      </c>
      <c r="B178" s="117" t="s">
        <v>758</v>
      </c>
      <c r="C178" s="7">
        <v>4</v>
      </c>
      <c r="D178" s="7">
        <v>4</v>
      </c>
      <c r="E178" s="191">
        <f t="shared" si="36"/>
        <v>100</v>
      </c>
      <c r="F178" s="192">
        <f t="shared" si="37"/>
        <v>0</v>
      </c>
      <c r="G178" s="258" t="str">
        <f>СВОД!E178</f>
        <v>Ахтямова</v>
      </c>
    </row>
    <row r="179" spans="1:7">
      <c r="A179" s="136">
        <v>186</v>
      </c>
      <c r="B179" s="117" t="s">
        <v>744</v>
      </c>
      <c r="C179" s="7">
        <v>4</v>
      </c>
      <c r="D179" s="7">
        <v>4</v>
      </c>
      <c r="E179" s="191">
        <f t="shared" si="36"/>
        <v>100</v>
      </c>
      <c r="F179" s="192">
        <f t="shared" si="37"/>
        <v>0</v>
      </c>
      <c r="G179" s="258" t="str">
        <f>СВОД!E179</f>
        <v>Емельянова</v>
      </c>
    </row>
    <row r="180" spans="1:7">
      <c r="A180" s="136">
        <v>187</v>
      </c>
      <c r="B180" s="117" t="s">
        <v>745</v>
      </c>
      <c r="C180" s="7">
        <v>4</v>
      </c>
      <c r="D180" s="7">
        <v>4</v>
      </c>
      <c r="E180" s="191">
        <f t="shared" si="36"/>
        <v>100</v>
      </c>
      <c r="F180" s="192">
        <f t="shared" si="37"/>
        <v>0</v>
      </c>
      <c r="G180" s="258" t="str">
        <f>СВОД!E180</f>
        <v>Клементьева</v>
      </c>
    </row>
    <row r="181" spans="1:7">
      <c r="A181" s="136">
        <v>188</v>
      </c>
      <c r="B181" s="117" t="s">
        <v>759</v>
      </c>
      <c r="C181" s="7">
        <v>4</v>
      </c>
      <c r="D181" s="7">
        <v>4</v>
      </c>
      <c r="E181" s="191">
        <f t="shared" si="36"/>
        <v>100</v>
      </c>
      <c r="F181" s="192">
        <f t="shared" si="37"/>
        <v>0</v>
      </c>
      <c r="G181" s="258" t="str">
        <f>СВОД!E181</f>
        <v>Савченко</v>
      </c>
    </row>
    <row r="182" spans="1:7">
      <c r="A182" s="136">
        <v>189</v>
      </c>
      <c r="B182" s="136" t="s">
        <v>797</v>
      </c>
      <c r="C182" s="7">
        <v>4</v>
      </c>
      <c r="D182" s="7">
        <v>3</v>
      </c>
      <c r="E182" s="191">
        <f t="shared" si="36"/>
        <v>75</v>
      </c>
      <c r="F182" s="192">
        <f t="shared" si="37"/>
        <v>-1</v>
      </c>
      <c r="G182" s="258" t="str">
        <f>СВОД!E182</f>
        <v>Дарьин</v>
      </c>
    </row>
    <row r="183" spans="1:7">
      <c r="A183" s="136">
        <v>190</v>
      </c>
      <c r="B183" s="117" t="s">
        <v>807</v>
      </c>
      <c r="C183" s="7">
        <v>4</v>
      </c>
      <c r="D183" s="7">
        <v>4</v>
      </c>
      <c r="E183" s="191">
        <f t="shared" si="36"/>
        <v>100</v>
      </c>
      <c r="F183" s="192">
        <f t="shared" si="37"/>
        <v>0</v>
      </c>
      <c r="G183" s="258" t="str">
        <f>СВОД!E183</f>
        <v>Емельянова</v>
      </c>
    </row>
    <row r="184" spans="1:7">
      <c r="A184" s="136">
        <v>191</v>
      </c>
      <c r="B184" s="117" t="s">
        <v>808</v>
      </c>
      <c r="C184" s="7">
        <v>4</v>
      </c>
      <c r="D184" s="7">
        <v>3</v>
      </c>
      <c r="E184" s="191">
        <f t="shared" si="36"/>
        <v>75</v>
      </c>
      <c r="F184" s="192">
        <f t="shared" si="37"/>
        <v>-1</v>
      </c>
      <c r="G184" s="258" t="str">
        <f>СВОД!E184</f>
        <v>Емельянова</v>
      </c>
    </row>
    <row r="185" spans="1:7">
      <c r="A185" s="136">
        <v>194</v>
      </c>
      <c r="B185" s="117" t="s">
        <v>773</v>
      </c>
      <c r="C185" s="7">
        <v>4</v>
      </c>
      <c r="D185" s="7">
        <v>4</v>
      </c>
      <c r="E185" s="191">
        <f t="shared" si="36"/>
        <v>100</v>
      </c>
      <c r="F185" s="192">
        <f t="shared" si="37"/>
        <v>0</v>
      </c>
      <c r="G185" s="258" t="str">
        <f>СВОД!E185</f>
        <v>Дарьин</v>
      </c>
    </row>
    <row r="186" spans="1:7">
      <c r="A186" s="136">
        <v>195</v>
      </c>
      <c r="B186" s="117" t="s">
        <v>781</v>
      </c>
      <c r="C186" s="7">
        <v>4</v>
      </c>
      <c r="D186" s="7">
        <v>4</v>
      </c>
      <c r="E186" s="191">
        <f t="shared" si="36"/>
        <v>100</v>
      </c>
      <c r="F186" s="192">
        <f t="shared" si="37"/>
        <v>0</v>
      </c>
      <c r="G186" s="258" t="str">
        <f>СВОД!E186</f>
        <v>Сазонова</v>
      </c>
    </row>
    <row r="187" spans="1:7">
      <c r="A187" s="136">
        <v>196</v>
      </c>
      <c r="B187" s="136" t="s">
        <v>809</v>
      </c>
      <c r="C187" s="7">
        <v>4</v>
      </c>
      <c r="D187" s="7">
        <v>4</v>
      </c>
      <c r="E187" s="191">
        <f t="shared" si="36"/>
        <v>100</v>
      </c>
      <c r="F187" s="192">
        <f t="shared" si="37"/>
        <v>0</v>
      </c>
      <c r="G187" s="258" t="str">
        <f>СВОД!E187</f>
        <v>Мансурова</v>
      </c>
    </row>
    <row r="188" spans="1:7">
      <c r="A188" s="136">
        <v>197</v>
      </c>
      <c r="B188" s="117" t="s">
        <v>750</v>
      </c>
      <c r="C188" s="7">
        <v>4</v>
      </c>
      <c r="D188" s="7">
        <v>3</v>
      </c>
      <c r="E188" s="191">
        <f t="shared" si="36"/>
        <v>75</v>
      </c>
      <c r="F188" s="192">
        <f t="shared" si="37"/>
        <v>-1</v>
      </c>
      <c r="G188" s="258" t="str">
        <f>СВОД!E188</f>
        <v>Хасанов</v>
      </c>
    </row>
    <row r="189" spans="1:7">
      <c r="A189" s="136">
        <v>199</v>
      </c>
      <c r="B189" s="136" t="s">
        <v>810</v>
      </c>
      <c r="C189" s="7">
        <v>4</v>
      </c>
      <c r="D189" s="7">
        <v>4</v>
      </c>
      <c r="E189" s="191">
        <f t="shared" si="36"/>
        <v>100</v>
      </c>
      <c r="F189" s="192">
        <f t="shared" si="37"/>
        <v>0</v>
      </c>
      <c r="G189" s="258" t="str">
        <f>СВОД!E189</f>
        <v>Коровина</v>
      </c>
    </row>
    <row r="190" spans="1:7">
      <c r="A190" s="136">
        <v>200</v>
      </c>
      <c r="B190" s="117" t="s">
        <v>780</v>
      </c>
      <c r="C190" s="7">
        <v>4</v>
      </c>
      <c r="D190" s="7">
        <v>4</v>
      </c>
      <c r="E190" s="191">
        <f t="shared" si="36"/>
        <v>100</v>
      </c>
      <c r="F190" s="192">
        <f t="shared" si="37"/>
        <v>0</v>
      </c>
      <c r="G190" s="258" t="str">
        <f>СВОД!E190</f>
        <v>Савченко</v>
      </c>
    </row>
    <row r="191" spans="1:7">
      <c r="A191" s="136">
        <v>204</v>
      </c>
      <c r="B191" s="136" t="s">
        <v>802</v>
      </c>
      <c r="C191" s="7">
        <v>4</v>
      </c>
      <c r="D191" s="7">
        <v>4</v>
      </c>
      <c r="E191" s="191">
        <f t="shared" si="36"/>
        <v>100</v>
      </c>
      <c r="F191" s="192">
        <f t="shared" si="37"/>
        <v>0</v>
      </c>
      <c r="G191" s="258" t="str">
        <f>СВОД!E191</f>
        <v>Неуймина</v>
      </c>
    </row>
    <row r="192" spans="1:7">
      <c r="A192" s="136">
        <v>206</v>
      </c>
      <c r="B192" s="136" t="s">
        <v>811</v>
      </c>
      <c r="C192" s="7">
        <v>4</v>
      </c>
      <c r="D192" s="7">
        <v>4</v>
      </c>
      <c r="E192" s="191">
        <f t="shared" si="36"/>
        <v>100</v>
      </c>
      <c r="F192" s="192">
        <f t="shared" si="37"/>
        <v>0</v>
      </c>
      <c r="G192" s="258" t="str">
        <f>СВОД!E192</f>
        <v>Ахтямова</v>
      </c>
    </row>
    <row r="193" spans="1:8">
      <c r="A193" s="136">
        <v>207</v>
      </c>
      <c r="B193" s="136" t="s">
        <v>812</v>
      </c>
      <c r="C193" s="7">
        <v>4</v>
      </c>
      <c r="D193" s="7">
        <v>3</v>
      </c>
      <c r="E193" s="7">
        <f t="shared" si="36"/>
        <v>75</v>
      </c>
      <c r="F193" s="71">
        <f t="shared" si="37"/>
        <v>-1</v>
      </c>
      <c r="G193" s="249" t="str">
        <f>СВОД!E193</f>
        <v>Ахтямова</v>
      </c>
    </row>
    <row r="195" spans="1:8">
      <c r="G195" s="73" t="s">
        <v>205</v>
      </c>
      <c r="H195" s="73"/>
    </row>
    <row r="196" spans="1:8">
      <c r="A196" s="2">
        <v>1</v>
      </c>
      <c r="B196" s="136" t="s">
        <v>530</v>
      </c>
      <c r="C196" s="41">
        <f>C68+C115+C117+C145+C168+C175+C178+C192+C193</f>
        <v>39</v>
      </c>
      <c r="D196" s="41">
        <f>D68+D115+D117+D145+D168+D175+D178+D192+D193</f>
        <v>38</v>
      </c>
      <c r="E196" s="7">
        <f t="shared" ref="E196" si="38">D196/C196*100</f>
        <v>97.435897435897431</v>
      </c>
      <c r="F196" s="72">
        <f t="shared" ref="F196" si="39">D196-C196</f>
        <v>-1</v>
      </c>
      <c r="G196" s="192">
        <f>AVERAGE(F68,F115,F117,F145,F168,F175,F178,F192,F193)</f>
        <v>-0.1111111111111111</v>
      </c>
      <c r="H196" s="219"/>
    </row>
    <row r="197" spans="1:8">
      <c r="A197" s="2">
        <v>2</v>
      </c>
      <c r="B197" s="136" t="s">
        <v>761</v>
      </c>
      <c r="C197" s="41">
        <f>C53+C54+C69+C116+C143+C144+C159</f>
        <v>31</v>
      </c>
      <c r="D197" s="41">
        <f>D53+D54+D69+D116+D143+D144+D159</f>
        <v>31</v>
      </c>
      <c r="E197" s="7">
        <f t="shared" ref="E197:E211" si="40">D197/C197*100</f>
        <v>100</v>
      </c>
      <c r="F197" s="72">
        <f t="shared" ref="F197:F211" si="41">D197-C197</f>
        <v>0</v>
      </c>
      <c r="G197" s="192">
        <f>AVERAGE(F53,F54,F69,F116,F143,F144,F159)</f>
        <v>0</v>
      </c>
      <c r="H197" s="219"/>
    </row>
    <row r="198" spans="1:8">
      <c r="A198" s="2">
        <v>3</v>
      </c>
      <c r="B198" s="136" t="s">
        <v>697</v>
      </c>
      <c r="C198" s="41">
        <f>C80+C100+C121+C130+C146+C148+C157+C163+C165+C179+C183+C184</f>
        <v>48</v>
      </c>
      <c r="D198" s="41">
        <f>D80+D100+D121+D130+D146+D148+D157+D163+D165+D179+D183+D184</f>
        <v>47</v>
      </c>
      <c r="E198" s="7">
        <f t="shared" si="40"/>
        <v>97.916666666666657</v>
      </c>
      <c r="F198" s="72">
        <f t="shared" si="41"/>
        <v>-1</v>
      </c>
      <c r="G198" s="192">
        <f>AVERAGE(F80,F100,F121,F130,F146,F148,F157,F163,F165,F179,F183,F184)</f>
        <v>-8.3333333333333329E-2</v>
      </c>
      <c r="H198" s="219"/>
    </row>
    <row r="199" spans="1:8">
      <c r="A199" s="2">
        <v>4</v>
      </c>
      <c r="B199" s="136" t="s">
        <v>567</v>
      </c>
      <c r="C199" s="41">
        <f>C95+C97+C99+C122+C126+C150+C189</f>
        <v>31</v>
      </c>
      <c r="D199" s="41">
        <f>D95+D97+D99+D122+D126+D150+D189</f>
        <v>31</v>
      </c>
      <c r="E199" s="7">
        <f t="shared" si="40"/>
        <v>100</v>
      </c>
      <c r="F199" s="72">
        <f t="shared" si="41"/>
        <v>0</v>
      </c>
      <c r="G199" s="192">
        <f>AVERAGE(F95,F97,F99,F122,F126,F150,F189)</f>
        <v>0</v>
      </c>
      <c r="H199" s="219"/>
    </row>
    <row r="200" spans="1:8">
      <c r="A200" s="2">
        <v>5</v>
      </c>
      <c r="B200" s="136" t="s">
        <v>169</v>
      </c>
      <c r="C200" s="41">
        <f>C72+C73+C84+C101+C111+C118+C119+C129+C133+C137+C139+C152+C161+C164+C174+C181+C190+C167</f>
        <v>77</v>
      </c>
      <c r="D200" s="41">
        <f>D72+D73+D84+D101+D111+D118+D119+D129+D133+D137+D139+D152+D161+D164+D174+D181+D190+D167</f>
        <v>77</v>
      </c>
      <c r="E200" s="7">
        <f t="shared" si="40"/>
        <v>100</v>
      </c>
      <c r="F200" s="72">
        <f t="shared" si="41"/>
        <v>0</v>
      </c>
      <c r="G200" s="192">
        <f>AVERAGE(F190,F72,F73,F84,F101,F111,F118,F119,F129,F133,F137,F139,F152,F161,F164,F174,F181,F167)</f>
        <v>0</v>
      </c>
      <c r="H200" s="219"/>
    </row>
    <row r="201" spans="1:8">
      <c r="A201" s="2">
        <v>6</v>
      </c>
      <c r="B201" s="136" t="s">
        <v>626</v>
      </c>
      <c r="C201" s="41">
        <f>C61+C76+C105+C106+C131+C160</f>
        <v>25</v>
      </c>
      <c r="D201" s="41">
        <f>D61+D76+D105+D106+D131+D160</f>
        <v>24</v>
      </c>
      <c r="E201" s="7">
        <f t="shared" si="40"/>
        <v>96</v>
      </c>
      <c r="F201" s="72">
        <f t="shared" si="41"/>
        <v>-1</v>
      </c>
      <c r="G201" s="192">
        <f>AVERAGE(F61,F76,F105,F106,F131,F160)</f>
        <v>-0.16666666666666666</v>
      </c>
      <c r="H201" s="219"/>
    </row>
    <row r="202" spans="1:8">
      <c r="A202" s="2">
        <v>7</v>
      </c>
      <c r="B202" s="136" t="s">
        <v>763</v>
      </c>
      <c r="C202" s="41">
        <f>C113+C114+C132+C134</f>
        <v>13</v>
      </c>
      <c r="D202" s="41">
        <f>D113+D114+D132+D134</f>
        <v>10</v>
      </c>
      <c r="E202" s="7">
        <f t="shared" si="40"/>
        <v>76.923076923076934</v>
      </c>
      <c r="F202" s="72">
        <f t="shared" si="41"/>
        <v>-3</v>
      </c>
      <c r="G202" s="192">
        <f>AVERAGE(F113,F114,F132,F134)</f>
        <v>-0.75</v>
      </c>
      <c r="H202" s="219"/>
    </row>
    <row r="203" spans="1:8">
      <c r="A203" s="2">
        <v>8</v>
      </c>
      <c r="B203" s="136" t="s">
        <v>698</v>
      </c>
      <c r="C203" s="41">
        <f>C2+C10+C25+C33+C34+C36+C40+C41+C51+C58+C59+C60+C63+C78+C91+C171</f>
        <v>82</v>
      </c>
      <c r="D203" s="41">
        <f>D2+D10+D25+D33+D34+D36+D40+D41+D51+D58+D59+D60+D63+D78+D91+D171</f>
        <v>71</v>
      </c>
      <c r="E203" s="7">
        <f t="shared" si="40"/>
        <v>86.58536585365853</v>
      </c>
      <c r="F203" s="72">
        <f t="shared" si="41"/>
        <v>-11</v>
      </c>
      <c r="G203" s="192">
        <f>AVERAGE(F2,F10,F25,F33,F34,F36,F40,F41,F51,F58,F59,F60,F63,F78,F91,F171)</f>
        <v>-0.6875</v>
      </c>
      <c r="H203" s="219"/>
    </row>
    <row r="204" spans="1:8">
      <c r="A204" s="2">
        <v>9</v>
      </c>
      <c r="B204" s="136" t="s">
        <v>696</v>
      </c>
      <c r="C204" s="41">
        <f>C22+C27+C38+C50+C55+C56+C57+C74+C86+C88+C147+C166</f>
        <v>60</v>
      </c>
      <c r="D204" s="41">
        <f>D22+D27+D38+D50+D55+D56+D57+D74+D86+D88+D147+D166</f>
        <v>55</v>
      </c>
      <c r="E204" s="7">
        <f t="shared" si="40"/>
        <v>91.666666666666657</v>
      </c>
      <c r="F204" s="72">
        <f t="shared" si="41"/>
        <v>-5</v>
      </c>
      <c r="G204" s="192">
        <f>AVERAGE(F22,F27,F38,F50,F55,F56,F57,F74,F86,F88,F147,F166)</f>
        <v>-0.41666666666666669</v>
      </c>
      <c r="H204" s="219"/>
    </row>
    <row r="205" spans="1:8">
      <c r="A205" s="2">
        <v>10</v>
      </c>
      <c r="B205" s="136" t="s">
        <v>629</v>
      </c>
      <c r="C205" s="41">
        <f>C11+C21+C29+C31+C65+C89+C90+C96+C98+C138+C141+C151+C156+C169+C173</f>
        <v>73</v>
      </c>
      <c r="D205" s="41">
        <f>D11+D21+D29+D31+D65+D89+D90+D96+D98+D138+D141+D151+D156+D169+D173</f>
        <v>53</v>
      </c>
      <c r="E205" s="7">
        <f t="shared" si="40"/>
        <v>72.602739726027394</v>
      </c>
      <c r="F205" s="72">
        <f t="shared" si="41"/>
        <v>-20</v>
      </c>
      <c r="G205" s="192">
        <f>AVERAGE(F11,F21,F29,F31,F65,F89,F90,F96,F98,F138,F141,F151,F156,F173,F169)</f>
        <v>-1.3333333333333333</v>
      </c>
      <c r="H205" s="219"/>
    </row>
    <row r="206" spans="1:8">
      <c r="A206" s="2">
        <v>11</v>
      </c>
      <c r="B206" s="136" t="s">
        <v>168</v>
      </c>
      <c r="C206" s="41">
        <f>C14+C16+C19+C28+C43+C45+C66+C79+C93+C94+C102+C112+C140+C172+C180+C170</f>
        <v>77</v>
      </c>
      <c r="D206" s="41">
        <f>D14+D16+D19+D28+D43+D45+D66+D79+D93+D94+D102+D112+D140+D172+D180+D170</f>
        <v>70</v>
      </c>
      <c r="E206" s="7">
        <f t="shared" si="40"/>
        <v>90.909090909090907</v>
      </c>
      <c r="F206" s="72">
        <f t="shared" si="41"/>
        <v>-7</v>
      </c>
      <c r="G206" s="192">
        <f>AVERAGE(F170,F14,F16,F19,F28,F43,F45,F66,F79,F93,F94,F102,F112,F140,F172,F180)</f>
        <v>-0.4375</v>
      </c>
      <c r="H206" s="219"/>
    </row>
    <row r="207" spans="1:8">
      <c r="A207" s="2">
        <v>12</v>
      </c>
      <c r="B207" s="136" t="s">
        <v>699</v>
      </c>
      <c r="C207" s="41">
        <f>C23+C32+C37+C49+C64+C85+C110+C124+C127+C149+C155+C158</f>
        <v>57</v>
      </c>
      <c r="D207" s="41">
        <f>D23+D32+D37+D49+D64+D85+D110+D124+D127+D149+D155+D158</f>
        <v>54</v>
      </c>
      <c r="E207" s="7">
        <f t="shared" si="40"/>
        <v>94.73684210526315</v>
      </c>
      <c r="F207" s="72">
        <f t="shared" si="41"/>
        <v>-3</v>
      </c>
      <c r="G207" s="192">
        <f>AVERAGE(F23,F32,F37,F49,F64,F85,F110,F124,F127,F149,F155,F158)</f>
        <v>-0.25</v>
      </c>
      <c r="H207" s="219"/>
    </row>
    <row r="208" spans="1:8">
      <c r="A208" s="2">
        <v>13</v>
      </c>
      <c r="B208" s="136" t="s">
        <v>700</v>
      </c>
      <c r="C208" s="41">
        <f>C24+C26+C35+C46+C67+C52+C70+C83+C87+C92+C103+C107+C109+C128+C136+C153+C187</f>
        <v>86</v>
      </c>
      <c r="D208" s="41">
        <f>D24+D26+D35+D46+D67+D52+D70+D83+D87+D92+D103+D107+D109+D128+D136+D153+D187</f>
        <v>82</v>
      </c>
      <c r="E208" s="7">
        <f t="shared" si="40"/>
        <v>95.348837209302332</v>
      </c>
      <c r="F208" s="72">
        <f t="shared" si="41"/>
        <v>-4</v>
      </c>
      <c r="G208" s="192">
        <f>AVERAGE(F24,F26,F35,F46,F67,F52,F70,F83,F87,F92,F103,F107,F109,F128,F136,F153,F187)</f>
        <v>-0.23529411764705882</v>
      </c>
      <c r="H208" s="219"/>
    </row>
    <row r="209" spans="1:8">
      <c r="A209" s="2">
        <v>14</v>
      </c>
      <c r="B209" s="136" t="s">
        <v>509</v>
      </c>
      <c r="C209" s="41">
        <f>C3+C4+C5+C7+C9+C13+C18+C30+C42+C44+C48+C62+C82+C120+C123+C162+C191</f>
        <v>85</v>
      </c>
      <c r="D209" s="41">
        <f>D3+D4+D5+D7+D9+D13+D18+D30+D42+D44+D48+D62+D82+D120+D123+D162+D191</f>
        <v>79</v>
      </c>
      <c r="E209" s="7">
        <f t="shared" si="40"/>
        <v>92.941176470588232</v>
      </c>
      <c r="F209" s="72">
        <f t="shared" si="41"/>
        <v>-6</v>
      </c>
      <c r="G209" s="192">
        <f>AVERAGE(F191,F3,F4,F5,F7,F9,F13,F18,F30,F42,F44,F48,F62,F82,F120,F123,F162)</f>
        <v>-0.35294117647058826</v>
      </c>
      <c r="H209" s="219"/>
    </row>
    <row r="210" spans="1:8">
      <c r="A210" s="2">
        <v>15</v>
      </c>
      <c r="B210" s="136" t="s">
        <v>762</v>
      </c>
      <c r="C210" s="41">
        <f>C6+C8+C12+C20+C81+C154+C185+C182</f>
        <v>37</v>
      </c>
      <c r="D210" s="41">
        <f>D6+D8+D12+D20+D81+D154+D185+D182</f>
        <v>33</v>
      </c>
      <c r="E210" s="7">
        <f t="shared" si="40"/>
        <v>89.189189189189193</v>
      </c>
      <c r="F210" s="72">
        <f t="shared" si="41"/>
        <v>-4</v>
      </c>
      <c r="G210" s="192">
        <f>AVERAGE(F182,F6,F8,F12,F20,F81,F154,F185)</f>
        <v>-0.5</v>
      </c>
      <c r="H210" s="219"/>
    </row>
    <row r="211" spans="1:8">
      <c r="A211" s="2">
        <v>16</v>
      </c>
      <c r="B211" s="136" t="s">
        <v>627</v>
      </c>
      <c r="C211" s="41">
        <f>C15+C17+C39+C47+C71+C75+C77+C104+C108+C125+C135+C142+C188</f>
        <v>63</v>
      </c>
      <c r="D211" s="41">
        <f>D15+D17+D39+D47+D71+D75+D77+D104+D108+D125+D135+D142+D188</f>
        <v>59</v>
      </c>
      <c r="E211" s="7">
        <f t="shared" si="40"/>
        <v>93.650793650793645</v>
      </c>
      <c r="F211" s="72">
        <f t="shared" si="41"/>
        <v>-4</v>
      </c>
      <c r="G211" s="71">
        <f>AVERAGE(F15,F17,F39,F47,F71,F75,F77,F104,F108,F125,F135,F142,F188)</f>
        <v>-0.30769230769230771</v>
      </c>
      <c r="H211" s="219"/>
    </row>
    <row r="212" spans="1:8">
      <c r="A212" s="116"/>
      <c r="B212" s="239"/>
      <c r="C212" s="153"/>
      <c r="D212" s="153"/>
      <c r="E212" s="112"/>
      <c r="H212" s="219"/>
    </row>
    <row r="213" spans="1:8">
      <c r="B213" s="196"/>
      <c r="E213" s="112"/>
      <c r="H213" s="219"/>
    </row>
    <row r="214" spans="1:8">
      <c r="A214" s="2">
        <v>1</v>
      </c>
      <c r="B214" s="136" t="s">
        <v>442</v>
      </c>
      <c r="C214" s="41">
        <f>C77</f>
        <v>5</v>
      </c>
      <c r="D214" s="41">
        <f>D77</f>
        <v>5</v>
      </c>
      <c r="E214" s="7">
        <f t="shared" ref="E214:E232" si="42">D214/C214*100</f>
        <v>100</v>
      </c>
      <c r="F214" s="72">
        <f t="shared" ref="F214:F232" si="43">D214-C214</f>
        <v>0</v>
      </c>
      <c r="G214" s="192">
        <f>F77</f>
        <v>0</v>
      </c>
      <c r="H214" s="219"/>
    </row>
    <row r="215" spans="1:8">
      <c r="A215" s="2">
        <v>2</v>
      </c>
      <c r="B215" s="136" t="s">
        <v>117</v>
      </c>
      <c r="C215" s="41">
        <f>C67+C70+C26+C109</f>
        <v>21</v>
      </c>
      <c r="D215" s="41">
        <f>D67+D70+D26+D109</f>
        <v>21</v>
      </c>
      <c r="E215" s="7">
        <f t="shared" si="42"/>
        <v>100</v>
      </c>
      <c r="F215" s="72">
        <f t="shared" si="43"/>
        <v>0</v>
      </c>
      <c r="G215" s="192">
        <f>AVERAGE(F67,F70,F26,F109)</f>
        <v>0</v>
      </c>
      <c r="H215" s="219"/>
    </row>
    <row r="216" spans="1:8">
      <c r="A216" s="2">
        <v>3</v>
      </c>
      <c r="B216" s="136" t="s">
        <v>598</v>
      </c>
      <c r="C216" s="41">
        <f>C129+C161</f>
        <v>8</v>
      </c>
      <c r="D216" s="41">
        <f>D129+D161</f>
        <v>8</v>
      </c>
      <c r="E216" s="7">
        <f t="shared" si="42"/>
        <v>100</v>
      </c>
      <c r="F216" s="72">
        <f t="shared" si="43"/>
        <v>0</v>
      </c>
      <c r="G216" s="192">
        <f>AVERAGE(F129,F161)</f>
        <v>0</v>
      </c>
      <c r="H216" s="219"/>
    </row>
    <row r="217" spans="1:8">
      <c r="A217" s="2">
        <v>4</v>
      </c>
      <c r="B217" s="136" t="s">
        <v>119</v>
      </c>
      <c r="C217" s="41">
        <f>C46+C92+C107+C128+C187</f>
        <v>25</v>
      </c>
      <c r="D217" s="41">
        <f>D46+D92+D107+D128+D187</f>
        <v>24</v>
      </c>
      <c r="E217" s="7">
        <f t="shared" si="42"/>
        <v>96</v>
      </c>
      <c r="F217" s="72">
        <f t="shared" si="43"/>
        <v>-1</v>
      </c>
      <c r="G217" s="192">
        <f>AVERAGE(F46,F92,F107,F128,F187)</f>
        <v>-0.2</v>
      </c>
      <c r="H217" s="219"/>
    </row>
    <row r="218" spans="1:8">
      <c r="A218" s="2">
        <v>5</v>
      </c>
      <c r="B218" s="136" t="s">
        <v>112</v>
      </c>
      <c r="C218" s="41">
        <f>C191+C182+C173+C170+C169+C185+C171+C172+C188+C156+C180+C2+C3+C4+C5+C6+C7+C8+C9+C10+C11+C12+C13+C14+C15+C16+C17+C18+C19+C20+C21+C22+C23+C24+C25+C27+C28+C29+C30+C31+C32+C33+C34+C35+C36+C37+C38+C39+C40+C41+C42+C43+C44+C45+C47+C48+C49+C50+C51+C52+C55+C56+C57+C58+C59+C60+C62+C63+C64+C65+C66+C71+C74+C75+C78+C79+C81+C82+C83+C85+C86+C87+C88+C89+C90+C91+C93+C94+C96+C98+C102+C103+C104+C108+C110+C112+C120+C123+C124+C127+C135+C136+C138+C140+C141+C147+C149+C151+C153+C154+C155+C158+C162+C166</f>
        <v>559</v>
      </c>
      <c r="D218" s="41">
        <f>D191+D182+D173+D170+D169+D185+D171+D172+D188+D156+D180+D2+D3+D4+D5+D6+D7+D8+D9+D10+D11+D12+D13+D14+D15+D16+D17+D18+D19+D20+D21+D22+D23+D24+D25+D27+D28+D29+D30+D31+D32+D33+D34+D35+D36+D37+D38+D39+D40+D41+D42+D43+D44+D45+D47+D48+D49+D50+D51+D52+D55+D56+D57+D58+D59+D60+D62+D63+D64+D65+D66+D71+D74+D75+D78+D79+D81+D82+D83+D85+D86+D87+D88+D89+D90+D91+D93+D94+D96+D98+D102+D103+D104+D108+D110+D112+D120+D123+D124+D127+D135+D136+D138+D140+D141+D147+D149+D151+D153+D154+D155+D158+D162+D166</f>
        <v>496</v>
      </c>
      <c r="E218" s="7">
        <f t="shared" si="42"/>
        <v>88.72987477638641</v>
      </c>
      <c r="F218" s="72">
        <f t="shared" si="43"/>
        <v>-63</v>
      </c>
      <c r="G218" s="192">
        <f>AVERAGE(F169,F173,F182,F170,F191,F185,F171,F172,F188,F156,F180,F2,F3,F4,F5,F6,F7,F8,F9,F10,F11,F12,F13,F14,F15,F16,F17,F18,F19,F20,F21,F22,F23,F24,F25,F27,F28,F29,F30,F31,F32,F33,F34,F35,F36,F37,F38,F39,F40,F41,F42,F43,F44,F45,F47,F48,F49,F50,F51,F52,F55,F56,F57,F58,F59,F60,F62,F63,F64,F65,F66,F71,F74,F75,F78,F79,F81,F82,F83,F85,F86,F87,F88,F89,F90,F91,F93,F94,F96,F98,F102,F103,F104,F108,F110,F112,F120,F123,F124,F127,F135,F136,F138,F140,F141,F147,F149,F151,F153,F154,F155,F158,F162,F166)</f>
        <v>-0.55263157894736847</v>
      </c>
      <c r="H218" s="219"/>
    </row>
    <row r="219" spans="1:8">
      <c r="A219" s="2">
        <v>6</v>
      </c>
      <c r="B219" s="136" t="s">
        <v>614</v>
      </c>
      <c r="C219" s="41">
        <f>C133+C174</f>
        <v>9</v>
      </c>
      <c r="D219" s="41">
        <f>D133+D174</f>
        <v>9</v>
      </c>
      <c r="E219" s="7">
        <f t="shared" ref="E219" si="44">D219/C219*100</f>
        <v>100</v>
      </c>
      <c r="F219" s="72">
        <f t="shared" ref="F219" si="45">D219-C219</f>
        <v>0</v>
      </c>
      <c r="G219" s="192">
        <f>AVERAGE(F133,F174)</f>
        <v>0</v>
      </c>
      <c r="H219" s="219"/>
    </row>
    <row r="220" spans="1:8">
      <c r="A220" s="2">
        <v>7</v>
      </c>
      <c r="B220" s="136" t="s">
        <v>524</v>
      </c>
      <c r="C220" s="41">
        <f>C95+C97+C99+C122+C126+C150+C189</f>
        <v>31</v>
      </c>
      <c r="D220" s="41">
        <f>D95+D97+D99+D122+D126+D150+D189</f>
        <v>31</v>
      </c>
      <c r="E220" s="7">
        <f t="shared" si="42"/>
        <v>100</v>
      </c>
      <c r="F220" s="72">
        <f t="shared" si="43"/>
        <v>0</v>
      </c>
      <c r="G220" s="192">
        <f>AVERAGE(F95,F97,F99,F122,F126,F150,F189)</f>
        <v>0</v>
      </c>
      <c r="H220" s="219"/>
    </row>
    <row r="221" spans="1:8">
      <c r="A221" s="2">
        <v>8</v>
      </c>
      <c r="B221" s="136" t="s">
        <v>805</v>
      </c>
      <c r="C221" s="41">
        <f>C183+C184</f>
        <v>8</v>
      </c>
      <c r="D221" s="41">
        <f>D183+D184</f>
        <v>7</v>
      </c>
      <c r="E221" s="7">
        <f t="shared" si="42"/>
        <v>87.5</v>
      </c>
      <c r="F221" s="72">
        <f t="shared" si="43"/>
        <v>-1</v>
      </c>
      <c r="G221" s="192">
        <f>AVERAGE(F183,F184)</f>
        <v>-0.5</v>
      </c>
      <c r="H221" s="219"/>
    </row>
    <row r="222" spans="1:8">
      <c r="A222" s="2">
        <v>9</v>
      </c>
      <c r="B222" s="136" t="s">
        <v>649</v>
      </c>
      <c r="C222" s="41">
        <f>C146+C148+C163+C165</f>
        <v>16</v>
      </c>
      <c r="D222" s="41">
        <f>D146+D148+D163+D165</f>
        <v>16</v>
      </c>
      <c r="E222" s="7">
        <f t="shared" si="42"/>
        <v>100</v>
      </c>
      <c r="F222" s="72">
        <f t="shared" si="43"/>
        <v>0</v>
      </c>
      <c r="G222" s="192">
        <f>AVERAGE(F146,F148,F163,F165)</f>
        <v>0</v>
      </c>
      <c r="H222" s="219"/>
    </row>
    <row r="223" spans="1:8">
      <c r="A223" s="2">
        <v>10</v>
      </c>
      <c r="B223" s="136" t="s">
        <v>122</v>
      </c>
      <c r="C223" s="41">
        <f>C178+C175+C53+C54+C68+C69+C115+C116+C117+C143+C144+C145+C159+C168+C192+C193</f>
        <v>70</v>
      </c>
      <c r="D223" s="41">
        <f>D178+D175+D53+D54+D68+D69+D115+D116+D117+D143+D144+D145+D159+D168+D192+D193</f>
        <v>69</v>
      </c>
      <c r="E223" s="7">
        <f t="shared" si="42"/>
        <v>98.571428571428584</v>
      </c>
      <c r="F223" s="72">
        <f t="shared" si="43"/>
        <v>-1</v>
      </c>
      <c r="G223" s="192">
        <f>AVERAGE(F178,F175,F53,F54,F68,F69,F115,F116,F117,F143,F144,F145,F159,F168,F192,F193)</f>
        <v>-6.25E-2</v>
      </c>
      <c r="H223" s="219"/>
    </row>
    <row r="224" spans="1:8">
      <c r="A224" s="2">
        <v>11</v>
      </c>
      <c r="B224" s="136" t="s">
        <v>171</v>
      </c>
      <c r="C224" s="41">
        <f>C181+C73+C111+C137</f>
        <v>18</v>
      </c>
      <c r="D224" s="41">
        <f>D181+D73+D111+D137</f>
        <v>18</v>
      </c>
      <c r="E224" s="7">
        <f t="shared" si="42"/>
        <v>100</v>
      </c>
      <c r="F224" s="72">
        <f t="shared" si="43"/>
        <v>0</v>
      </c>
      <c r="G224" s="192">
        <f>AVERAGE(F181,F73,F111,F137)</f>
        <v>0</v>
      </c>
      <c r="H224" s="219"/>
    </row>
    <row r="225" spans="1:8">
      <c r="A225" s="2">
        <v>12</v>
      </c>
      <c r="B225" s="136" t="s">
        <v>770</v>
      </c>
      <c r="C225" s="41">
        <f>C176+C177+C186</f>
        <v>12</v>
      </c>
      <c r="D225" s="41">
        <f>D176+D177+D186</f>
        <v>12</v>
      </c>
      <c r="E225" s="7">
        <f t="shared" ref="E225" si="46">D225/C225*100</f>
        <v>100</v>
      </c>
      <c r="F225" s="72">
        <f t="shared" ref="F225" si="47">D225-C225</f>
        <v>0</v>
      </c>
      <c r="G225" s="192">
        <f>AVERAGE(F176,F177,F186)</f>
        <v>0</v>
      </c>
      <c r="H225" s="219"/>
    </row>
    <row r="226" spans="1:8">
      <c r="A226" s="2">
        <v>13</v>
      </c>
      <c r="B226" s="136" t="s">
        <v>124</v>
      </c>
      <c r="C226" s="41">
        <f>C72+C84+C101+C118+C119+C139+C190+C167</f>
        <v>34</v>
      </c>
      <c r="D226" s="41">
        <f>D72+D84+D101+D118+D119+D139+D190+D167</f>
        <v>34</v>
      </c>
      <c r="E226" s="7">
        <f t="shared" si="42"/>
        <v>100</v>
      </c>
      <c r="F226" s="72">
        <f t="shared" si="43"/>
        <v>0</v>
      </c>
      <c r="G226" s="192">
        <f>AVERAGE(F190,F72,F84,F101,F118,F119,F139,F167)</f>
        <v>0</v>
      </c>
      <c r="H226" s="219"/>
    </row>
    <row r="227" spans="1:8">
      <c r="A227" s="2">
        <v>14</v>
      </c>
      <c r="B227" s="136" t="s">
        <v>654</v>
      </c>
      <c r="C227" s="41">
        <f>C152+C164</f>
        <v>8</v>
      </c>
      <c r="D227" s="41">
        <f>D152+D164</f>
        <v>8</v>
      </c>
      <c r="E227" s="7">
        <f t="shared" si="42"/>
        <v>100</v>
      </c>
      <c r="F227" s="72">
        <f t="shared" si="43"/>
        <v>0</v>
      </c>
      <c r="G227" s="192">
        <f>AVERAGE(F152,F164)</f>
        <v>0</v>
      </c>
      <c r="H227" s="219"/>
    </row>
    <row r="228" spans="1:8">
      <c r="A228" s="2">
        <v>15</v>
      </c>
      <c r="B228" s="136" t="s">
        <v>471</v>
      </c>
      <c r="C228" s="41">
        <f>C80+C100+C121+C130+C157+C179</f>
        <v>24</v>
      </c>
      <c r="D228" s="41">
        <f>D80+D100+D121+D130+D157+D179</f>
        <v>24</v>
      </c>
      <c r="E228" s="7">
        <f t="shared" si="42"/>
        <v>100</v>
      </c>
      <c r="F228" s="72">
        <f t="shared" si="43"/>
        <v>0</v>
      </c>
      <c r="G228" s="192">
        <f>AVERAGE(F80,F100,F121,F130,F157,F179)</f>
        <v>0</v>
      </c>
      <c r="H228" s="219"/>
    </row>
    <row r="229" spans="1:8">
      <c r="A229" s="2">
        <v>16</v>
      </c>
      <c r="B229" s="136" t="s">
        <v>559</v>
      </c>
      <c r="C229" s="41">
        <f>C113+C114+C132+C134</f>
        <v>13</v>
      </c>
      <c r="D229" s="41">
        <f>D113+D114+D132+D134</f>
        <v>10</v>
      </c>
      <c r="E229" s="7">
        <f t="shared" si="42"/>
        <v>76.923076923076934</v>
      </c>
      <c r="F229" s="72">
        <f t="shared" si="43"/>
        <v>-3</v>
      </c>
      <c r="G229" s="192">
        <f>AVERAGE(F113,F114,F132,F134)</f>
        <v>-0.75</v>
      </c>
      <c r="H229" s="219"/>
    </row>
    <row r="230" spans="1:8">
      <c r="A230" s="2">
        <v>17</v>
      </c>
      <c r="B230" s="136" t="s">
        <v>584</v>
      </c>
      <c r="C230" s="41">
        <f>C125+C142</f>
        <v>10</v>
      </c>
      <c r="D230" s="41">
        <f>D125+D142</f>
        <v>10</v>
      </c>
      <c r="E230" s="7">
        <f t="shared" si="42"/>
        <v>100</v>
      </c>
      <c r="F230" s="72">
        <f t="shared" si="43"/>
        <v>0</v>
      </c>
      <c r="G230" s="192">
        <f>AVERAGE(F125,F142)</f>
        <v>0</v>
      </c>
      <c r="H230" s="219"/>
    </row>
    <row r="231" spans="1:8">
      <c r="A231" s="2">
        <v>18</v>
      </c>
      <c r="B231" s="136" t="s">
        <v>593</v>
      </c>
      <c r="C231" s="41">
        <f>C131</f>
        <v>4</v>
      </c>
      <c r="D231" s="41">
        <f>D131</f>
        <v>4</v>
      </c>
      <c r="E231" s="7">
        <f t="shared" si="42"/>
        <v>100</v>
      </c>
      <c r="F231" s="72">
        <f t="shared" si="43"/>
        <v>0</v>
      </c>
      <c r="G231" s="192">
        <f>F131</f>
        <v>0</v>
      </c>
      <c r="H231" s="219"/>
    </row>
    <row r="232" spans="1:8">
      <c r="A232" s="2">
        <v>19</v>
      </c>
      <c r="B232" s="136" t="s">
        <v>115</v>
      </c>
      <c r="C232" s="41">
        <f>C61+C76+C105+C106+C160</f>
        <v>21</v>
      </c>
      <c r="D232" s="41">
        <f>D61+D76+D105+D106+D160</f>
        <v>20</v>
      </c>
      <c r="E232" s="7">
        <f t="shared" si="42"/>
        <v>95.238095238095227</v>
      </c>
      <c r="F232" s="72">
        <f t="shared" si="43"/>
        <v>-1</v>
      </c>
      <c r="G232" s="192">
        <f>AVERAGE(F61,F76,F105,F106,F160)</f>
        <v>-0.2</v>
      </c>
      <c r="H232" s="219"/>
    </row>
    <row r="233" spans="1:8">
      <c r="A233" s="116"/>
      <c r="B233" s="116"/>
      <c r="H233" s="219"/>
    </row>
    <row r="234" spans="1:8">
      <c r="H234" s="219"/>
    </row>
    <row r="235" spans="1:8">
      <c r="A235" s="2">
        <v>1</v>
      </c>
      <c r="B235" s="136" t="s">
        <v>167</v>
      </c>
      <c r="C235" s="41">
        <f>C167+C183+C184+C189+C192+C193+C190+C181+C178+C174+C175+C179+C168+C159+C53+C54+C68+C69+C72+C73+C80+C84+C95+C97+C99+C100+C101+C111+C115+C116+C117+C118+C119+C121+C122+C126+C129+C130+C133+C137+C139+C143+C144+C145+C146+C148+C150+C152+C157+C161+C163+C164+C165</f>
        <v>226</v>
      </c>
      <c r="D235" s="41">
        <f>D167+D183+D184+D189+D192+D193+D190+D181+D178+D174+D175+D179+D168+D159+D53+D54+D68+D69+D72+D73+D80+D84+D95+D97+D99+D100+D101+D111+D115+D116+D117+D118+D119+D121+D122+D126+D129+D130+D133+D137+D139+D143+D144+D145+D146+D148+D150+D152+D157+D161+D163+D164+D165</f>
        <v>224</v>
      </c>
      <c r="E235" s="7">
        <f>D235/C235*100</f>
        <v>99.115044247787608</v>
      </c>
      <c r="F235" s="72">
        <f>D235-C235</f>
        <v>-2</v>
      </c>
      <c r="G235" s="192">
        <f>AVERAGE(F183,F184,F192,F193,F189,F167,F190,F181,F178,F174,F175,F179,F168,F159,F53,F54,F68,F69,F72,F73,F80,F84,F95,F97,F99,F100,F101,F111,F115,F116,F117,F118,F119,F121,F122,F126,F129,F130,F133,F137,F139,F143,F144,F145,F146,F148,F150,F152,F157,F161,F163,F164,F165)</f>
        <v>-3.7735849056603772E-2</v>
      </c>
      <c r="H235" s="219"/>
    </row>
    <row r="236" spans="1:8">
      <c r="A236" s="2">
        <v>2</v>
      </c>
      <c r="B236" s="136" t="s">
        <v>170</v>
      </c>
      <c r="C236" s="41">
        <f>C61+C76+C105+C106+C113+C114+C131+C132+C134+C160</f>
        <v>38</v>
      </c>
      <c r="D236" s="41">
        <f>D61+D76+D105+D106+D113+D114+D131+D132+D134+D160</f>
        <v>34</v>
      </c>
      <c r="E236" s="7">
        <f>D236/C236*100</f>
        <v>89.473684210526315</v>
      </c>
      <c r="F236" s="72">
        <f>D236-C236</f>
        <v>-4</v>
      </c>
      <c r="G236" s="192">
        <f>AVERAGE(F61,F76,F105,F106,F113,F114,F131,F132,F134,F160)</f>
        <v>-0.4</v>
      </c>
      <c r="H236" s="219"/>
    </row>
    <row r="237" spans="1:8">
      <c r="A237" s="2">
        <v>3</v>
      </c>
      <c r="B237" s="136" t="s">
        <v>777</v>
      </c>
      <c r="C237" s="41">
        <f>C176+C177+C186</f>
        <v>12</v>
      </c>
      <c r="D237" s="41">
        <f>D176+D177+D186</f>
        <v>12</v>
      </c>
      <c r="E237" s="7">
        <f>D237/C237*100</f>
        <v>100</v>
      </c>
      <c r="F237" s="72">
        <f>D237-C237</f>
        <v>0</v>
      </c>
      <c r="G237" s="192">
        <f>AVERAGE(F176,F177,F186)</f>
        <v>0</v>
      </c>
      <c r="H237" s="219"/>
    </row>
    <row r="238" spans="1:8">
      <c r="A238" s="2">
        <v>4</v>
      </c>
      <c r="B238" s="136" t="s">
        <v>620</v>
      </c>
      <c r="C238" s="41">
        <f>C191+C187+C170+C172+C180+C3+C4+C5+C7+C9+C13+C14+C16+C18+C19+C23+C24+C26+C28+C30+C32+C35+C37+C42+C43+C44+C45+C46+C48+C49+C52+C62+C64+C66+C67+C70+C79+C82+C83+C85+C87+C92+C93+C94+C102+C103+C107+C109+C110+C112+C120+C123+C124+C127+C128+C136+C140+C149+C153+C155+C158+C162</f>
        <v>305</v>
      </c>
      <c r="D238" s="41">
        <f>D191+D187+D170+D172+D180+D3+D4+D5+D7+D9+D13+D14+D16+D18+D19+D23+D24+D26+D28+D30+D32+D35+D37+D42+D43+D44+D45+D46+D48+D49+D52+D62+D64+D66+D67+D70+D79+D82+D83+D85+D87+D92+D93+D94+D102+D103+D107+D109+D110+D112+D120+D123+D124+D127+D128+D136+D140+D149+D153+D155+D158+D162</f>
        <v>285</v>
      </c>
      <c r="E238" s="7">
        <f>D238/C238*100</f>
        <v>93.442622950819683</v>
      </c>
      <c r="F238" s="72">
        <f>D238-C238</f>
        <v>-20</v>
      </c>
      <c r="G238" s="192">
        <f>AVERAGE(F187,F191,F170,F172,F180,F3,F4,F5,F7,F9,F13,F14,F16,F18,F19,F23,F24,F26,F28,F30,F32,F35,F37,F42,F43,F44,F45,F46,F48,F49,F52,F62,F64,F66,F67,F70,F79,F82,F83,F85,F87,F92,F93,F94,F102,F103,F107,F109,F110,F112,F120,F123,F124,F127,F128,F136,F140,F149,F153,F155,F158,F162)</f>
        <v>-0.32258064516129031</v>
      </c>
      <c r="H238" s="219"/>
    </row>
    <row r="239" spans="1:8">
      <c r="A239" s="2">
        <v>5</v>
      </c>
      <c r="B239" s="89" t="s">
        <v>701</v>
      </c>
      <c r="C239" s="41">
        <f>C169+C173+C182+C185+C171+C188+C51+C156+C2+C6+C8+C10+C11+C12+C15+C17+C20+C21+C22+C25+C27+C29+C31+C33+C34+C36+C38+C39+C40+C41+C47+C50+C55+C56+C57+C58+C59+C60+C63+C65+C71+C74+C75+C77+C78+C81+C86+C88+C89+C90+C91+C96+C98+C104+C108+C125+C135+C138+C141+C142+C147+C151+C154+C166</f>
        <v>315</v>
      </c>
      <c r="D239" s="41">
        <f>D169+D173+D182+D185+D171+D188+D51+D156+D2+D6+D8+D10+D11+D12+D15+D17+D20+D21+D22+D25+D27+D29+D31+D33+D34+D36+D38+D39+D40+D41+D47+D50+D55+D56+D57+D58+D59+D60+D63+D65+D71+D74+D75+D77+D78+D81+D86+D88+D89+D90+D91+D96+D98+D104+D108+D125+D135+D138+D141+D142+D147+D151+D154+D166</f>
        <v>271</v>
      </c>
      <c r="E239" s="7">
        <f>D239/C239*100</f>
        <v>86.031746031746039</v>
      </c>
      <c r="F239" s="72">
        <f>D239-C239</f>
        <v>-44</v>
      </c>
      <c r="G239" s="71">
        <f>AVERAGE(F169,F173,F182,F185,F171,F188,F51,F156,F2,F6,F8,F10,F11,F12,F15,F17,F20,F21,F22,F25,F27,F29,F31,F33,F34,F36,F38,F39,F40,F41,F47,F50,F55,F56,F57,F58,F59,F60,F63,F65,F71,F74,F75,F77,F78,F81,F86,F88,F89,F90,F91,F96,F98,F104,F108,F125,F135,F138,F141,F142,F147,F151,F154,F166)</f>
        <v>-0.6875</v>
      </c>
      <c r="H239" s="219"/>
    </row>
    <row r="242" spans="2:11">
      <c r="B242" s="123" t="s">
        <v>218</v>
      </c>
      <c r="C242" s="123"/>
      <c r="D242" s="123"/>
      <c r="E242" s="123"/>
      <c r="F242" s="123"/>
      <c r="G242" s="123"/>
      <c r="H242" s="123"/>
      <c r="I242" s="123"/>
      <c r="J242" s="123"/>
      <c r="K242" s="123"/>
    </row>
    <row r="243" spans="2:11">
      <c r="B243" s="353" t="s">
        <v>219</v>
      </c>
      <c r="C243" s="353"/>
      <c r="D243" s="353"/>
      <c r="E243" s="353"/>
      <c r="F243" s="353"/>
      <c r="G243" s="353"/>
      <c r="H243" s="353"/>
      <c r="I243" s="353"/>
      <c r="J243" s="353"/>
      <c r="K243" s="353"/>
    </row>
    <row r="244" spans="2:11">
      <c r="B244" s="361" t="s">
        <v>377</v>
      </c>
      <c r="C244" s="361"/>
      <c r="D244" s="361"/>
      <c r="E244" s="361"/>
      <c r="F244" s="361"/>
      <c r="G244" s="361"/>
      <c r="H244" s="361"/>
      <c r="I244" s="361"/>
      <c r="J244" s="361"/>
      <c r="K244" s="361"/>
    </row>
    <row r="245" spans="2:11">
      <c r="B245" s="361" t="s">
        <v>378</v>
      </c>
      <c r="C245" s="361"/>
      <c r="D245" s="361"/>
      <c r="E245" s="361"/>
      <c r="F245" s="361"/>
      <c r="G245" s="361"/>
      <c r="H245" s="361"/>
      <c r="I245" s="361"/>
      <c r="J245" s="361"/>
      <c r="K245" s="361"/>
    </row>
    <row r="246" spans="2:11">
      <c r="B246" s="361" t="s">
        <v>254</v>
      </c>
      <c r="C246" s="361"/>
      <c r="D246" s="361"/>
      <c r="E246" s="361"/>
      <c r="F246" s="361"/>
      <c r="G246" s="361"/>
      <c r="H246" s="361"/>
      <c r="I246" s="361"/>
      <c r="J246" s="361"/>
      <c r="K246" s="361"/>
    </row>
    <row r="247" spans="2:11">
      <c r="B247" s="361" t="s">
        <v>255</v>
      </c>
      <c r="C247" s="361"/>
      <c r="D247" s="361"/>
      <c r="E247" s="361"/>
      <c r="F247" s="361"/>
      <c r="G247" s="361"/>
      <c r="H247" s="361"/>
      <c r="I247" s="361"/>
      <c r="J247" s="361"/>
      <c r="K247" s="361"/>
    </row>
    <row r="249" spans="2:11">
      <c r="B249" s="359" t="s">
        <v>221</v>
      </c>
      <c r="C249" s="359"/>
      <c r="D249" s="359"/>
      <c r="E249" s="359"/>
      <c r="F249" s="359"/>
      <c r="G249" s="359"/>
      <c r="H249" s="359"/>
      <c r="I249" s="359"/>
      <c r="J249" s="359"/>
      <c r="K249" s="359"/>
    </row>
    <row r="250" spans="2:11">
      <c r="B250" s="357" t="s">
        <v>379</v>
      </c>
      <c r="C250" s="357"/>
      <c r="D250" s="357"/>
      <c r="E250" s="357"/>
      <c r="F250" s="357"/>
      <c r="G250" s="357"/>
      <c r="H250" s="357"/>
      <c r="I250" s="357"/>
      <c r="J250" s="357"/>
      <c r="K250" s="357"/>
    </row>
    <row r="251" spans="2:11">
      <c r="B251" s="357" t="s">
        <v>380</v>
      </c>
      <c r="C251" s="357"/>
      <c r="D251" s="357"/>
      <c r="E251" s="357"/>
      <c r="F251" s="357"/>
      <c r="G251" s="357"/>
      <c r="H251" s="357"/>
      <c r="I251" s="357"/>
      <c r="J251" s="357"/>
      <c r="K251" s="357"/>
    </row>
    <row r="252" spans="2:11">
      <c r="B252" s="357" t="s">
        <v>381</v>
      </c>
      <c r="C252" s="357"/>
      <c r="D252" s="357"/>
      <c r="E252" s="357"/>
      <c r="F252" s="357"/>
      <c r="G252" s="357"/>
      <c r="H252" s="357"/>
      <c r="I252" s="357"/>
      <c r="J252" s="357"/>
      <c r="K252" s="357"/>
    </row>
    <row r="253" spans="2:11">
      <c r="B253" s="357" t="s">
        <v>382</v>
      </c>
      <c r="C253" s="357"/>
      <c r="D253" s="357"/>
      <c r="E253" s="357"/>
      <c r="F253" s="357"/>
      <c r="G253" s="357"/>
      <c r="H253" s="357"/>
      <c r="I253" s="357"/>
      <c r="J253" s="357"/>
      <c r="K253" s="357"/>
    </row>
    <row r="255" spans="2:11">
      <c r="B255" s="127" t="s">
        <v>232</v>
      </c>
      <c r="C255" s="127"/>
      <c r="D255" s="127"/>
      <c r="E255" s="127"/>
      <c r="F255" s="127"/>
      <c r="G255" s="127"/>
      <c r="H255" s="127"/>
    </row>
  </sheetData>
  <mergeCells count="10">
    <mergeCell ref="B250:K250"/>
    <mergeCell ref="B251:K251"/>
    <mergeCell ref="B252:K252"/>
    <mergeCell ref="B253:K253"/>
    <mergeCell ref="B243:K243"/>
    <mergeCell ref="B244:K244"/>
    <mergeCell ref="B245:K245"/>
    <mergeCell ref="B246:K246"/>
    <mergeCell ref="B247:K247"/>
    <mergeCell ref="B249:K249"/>
  </mergeCells>
  <conditionalFormatting sqref="E196:E211 E235:E239 E2:E193 E214:E232">
    <cfRule type="cellIs" dxfId="152" priority="42" operator="lessThan">
      <formula>60</formula>
    </cfRule>
    <cfRule type="cellIs" dxfId="151" priority="43" operator="between">
      <formula>99.99</formula>
      <formula>60</formula>
    </cfRule>
    <cfRule type="cellIs" dxfId="150" priority="44" operator="equal">
      <formula>100</formula>
    </cfRule>
  </conditionalFormatting>
  <conditionalFormatting sqref="F2:F193">
    <cfRule type="cellIs" dxfId="149" priority="39" operator="lessThan">
      <formula>-2</formula>
    </cfRule>
    <cfRule type="cellIs" dxfId="148" priority="40" operator="between">
      <formula>-1</formula>
      <formula>-2</formula>
    </cfRule>
    <cfRule type="cellIs" dxfId="147" priority="41" operator="equal">
      <formula>0</formula>
    </cfRule>
  </conditionalFormatting>
  <conditionalFormatting sqref="G196:G211">
    <cfRule type="cellIs" dxfId="146" priority="7" operator="lessThan">
      <formula>-2</formula>
    </cfRule>
    <cfRule type="cellIs" dxfId="145" priority="8" operator="between">
      <formula>-1</formula>
      <formula>-2</formula>
    </cfRule>
    <cfRule type="cellIs" dxfId="144" priority="9" operator="between">
      <formula>0</formula>
      <formula>-0.99</formula>
    </cfRule>
  </conditionalFormatting>
  <conditionalFormatting sqref="G214:G232">
    <cfRule type="cellIs" dxfId="143" priority="4" operator="lessThan">
      <formula>-2</formula>
    </cfRule>
    <cfRule type="cellIs" dxfId="142" priority="5" operator="between">
      <formula>-1</formula>
      <formula>-2</formula>
    </cfRule>
    <cfRule type="cellIs" dxfId="141" priority="6" operator="between">
      <formula>0</formula>
      <formula>-0.99</formula>
    </cfRule>
  </conditionalFormatting>
  <conditionalFormatting sqref="G235:G239">
    <cfRule type="cellIs" dxfId="140" priority="1" operator="lessThan">
      <formula>-2</formula>
    </cfRule>
    <cfRule type="cellIs" dxfId="139" priority="2" operator="between">
      <formula>-1</formula>
      <formula>-2</formula>
    </cfRule>
    <cfRule type="cellIs" dxfId="138" priority="3" operator="between">
      <formula>0</formula>
      <formula>-0.99</formula>
    </cfRule>
  </conditionalFormatting>
  <hyperlinks>
    <hyperlink ref="I1" location="СВОД!A1" display="СВОД"/>
  </hyperlink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249"/>
  <sheetViews>
    <sheetView zoomScale="85" zoomScaleNormal="85" workbookViewId="0">
      <pane xSplit="1" ySplit="1" topLeftCell="B167" activePane="bottomRight" state="frozen"/>
      <selection activeCell="G201" sqref="G201"/>
      <selection pane="topRight" activeCell="G201" sqref="G201"/>
      <selection pane="bottomLeft" activeCell="G201" sqref="G201"/>
      <selection pane="bottomRight" activeCell="C196" sqref="C196:D239"/>
    </sheetView>
  </sheetViews>
  <sheetFormatPr defaultRowHeight="14.4"/>
  <cols>
    <col min="1" max="1" width="4" bestFit="1" customWidth="1"/>
    <col min="2" max="2" width="29.109375" bestFit="1" customWidth="1"/>
    <col min="3" max="3" width="8.109375" customWidth="1"/>
    <col min="4" max="4" width="10.109375" customWidth="1"/>
    <col min="5" max="5" width="9.44140625" customWidth="1"/>
    <col min="6" max="6" width="11.21875" bestFit="1" customWidth="1"/>
    <col min="8" max="8" width="20" bestFit="1" customWidth="1"/>
    <col min="9" max="9" width="20.6640625" bestFit="1" customWidth="1"/>
  </cols>
  <sheetData>
    <row r="1" spans="1:13" ht="27" customHeight="1">
      <c r="A1" s="1" t="s">
        <v>0</v>
      </c>
      <c r="B1" s="3" t="s">
        <v>1</v>
      </c>
      <c r="C1" s="64" t="s">
        <v>97</v>
      </c>
      <c r="D1" s="64" t="s">
        <v>101</v>
      </c>
      <c r="E1" s="3" t="s">
        <v>88</v>
      </c>
      <c r="F1" s="249" t="str">
        <f>СВОД!E1</f>
        <v>Супервайзер</v>
      </c>
      <c r="H1" s="10" t="s">
        <v>100</v>
      </c>
    </row>
    <row r="2" spans="1:13">
      <c r="A2" s="1">
        <v>1</v>
      </c>
      <c r="B2" s="1" t="s">
        <v>2</v>
      </c>
      <c r="C2" s="117">
        <v>3</v>
      </c>
      <c r="D2" s="5">
        <v>0</v>
      </c>
      <c r="E2" s="5">
        <f>100-D2*100/C2</f>
        <v>100</v>
      </c>
      <c r="F2" s="249" t="str">
        <f>СВОД!E2</f>
        <v>Ахрамеева</v>
      </c>
    </row>
    <row r="3" spans="1:13">
      <c r="A3" s="1">
        <v>2</v>
      </c>
      <c r="B3" s="1" t="s">
        <v>3</v>
      </c>
      <c r="C3" s="117">
        <v>3</v>
      </c>
      <c r="D3" s="5">
        <v>0</v>
      </c>
      <c r="E3" s="5">
        <f t="shared" ref="E3:E65" si="0">100-D3*100/C3</f>
        <v>100</v>
      </c>
      <c r="F3" s="249" t="str">
        <f>СВОД!E3</f>
        <v>Неуймина</v>
      </c>
    </row>
    <row r="4" spans="1:13">
      <c r="A4" s="1">
        <v>3</v>
      </c>
      <c r="B4" s="1" t="s">
        <v>4</v>
      </c>
      <c r="C4" s="117">
        <v>3</v>
      </c>
      <c r="D4" s="5">
        <v>0</v>
      </c>
      <c r="E4" s="5">
        <f t="shared" si="0"/>
        <v>100</v>
      </c>
      <c r="F4" s="249" t="str">
        <f>СВОД!E4</f>
        <v>Неуймина</v>
      </c>
    </row>
    <row r="5" spans="1:13">
      <c r="A5" s="1">
        <v>4</v>
      </c>
      <c r="B5" s="1" t="s">
        <v>5</v>
      </c>
      <c r="C5" s="117">
        <v>3</v>
      </c>
      <c r="D5" s="5">
        <v>0</v>
      </c>
      <c r="E5" s="5">
        <f t="shared" si="0"/>
        <v>100</v>
      </c>
      <c r="F5" s="249" t="str">
        <f>СВОД!E5</f>
        <v>Неуймина</v>
      </c>
      <c r="H5" s="4">
        <v>100</v>
      </c>
      <c r="I5" s="48"/>
    </row>
    <row r="6" spans="1:13">
      <c r="A6" s="1">
        <v>5</v>
      </c>
      <c r="B6" s="1" t="s">
        <v>6</v>
      </c>
      <c r="C6" s="117">
        <v>3</v>
      </c>
      <c r="D6" s="5">
        <v>0</v>
      </c>
      <c r="E6" s="5">
        <f t="shared" si="0"/>
        <v>100</v>
      </c>
      <c r="F6" s="249" t="str">
        <f>СВОД!E6</f>
        <v>Дарьин</v>
      </c>
      <c r="H6" s="4" t="s">
        <v>202</v>
      </c>
      <c r="I6" s="50"/>
    </row>
    <row r="7" spans="1:13">
      <c r="A7" s="1">
        <v>6</v>
      </c>
      <c r="B7" s="1" t="s">
        <v>7</v>
      </c>
      <c r="C7" s="117">
        <v>3</v>
      </c>
      <c r="D7" s="5">
        <v>0</v>
      </c>
      <c r="E7" s="5">
        <f t="shared" si="0"/>
        <v>100</v>
      </c>
      <c r="F7" s="249" t="str">
        <f>СВОД!E7</f>
        <v>Неуймина</v>
      </c>
    </row>
    <row r="8" spans="1:13">
      <c r="A8" s="1">
        <v>7</v>
      </c>
      <c r="B8" s="1" t="s">
        <v>8</v>
      </c>
      <c r="C8" s="117">
        <v>3</v>
      </c>
      <c r="D8" s="5">
        <v>0</v>
      </c>
      <c r="E8" s="5">
        <f t="shared" si="0"/>
        <v>100</v>
      </c>
      <c r="F8" s="249" t="str">
        <f>СВОД!E8</f>
        <v>Дарьин</v>
      </c>
      <c r="H8" t="s">
        <v>288</v>
      </c>
      <c r="I8" s="125">
        <v>42158</v>
      </c>
    </row>
    <row r="9" spans="1:13">
      <c r="A9" s="1">
        <v>8</v>
      </c>
      <c r="B9" s="1" t="s">
        <v>9</v>
      </c>
      <c r="C9" s="117">
        <v>3</v>
      </c>
      <c r="D9" s="5">
        <v>0</v>
      </c>
      <c r="E9" s="5">
        <f t="shared" si="0"/>
        <v>100</v>
      </c>
      <c r="F9" s="249" t="str">
        <f>СВОД!E9</f>
        <v>Неуймина</v>
      </c>
      <c r="H9" t="s">
        <v>289</v>
      </c>
      <c r="I9" t="s">
        <v>476</v>
      </c>
    </row>
    <row r="10" spans="1:13">
      <c r="A10" s="1">
        <v>9</v>
      </c>
      <c r="B10" s="1" t="s">
        <v>10</v>
      </c>
      <c r="C10" s="117">
        <v>3</v>
      </c>
      <c r="D10" s="5">
        <v>1</v>
      </c>
      <c r="E10" s="5">
        <f t="shared" si="0"/>
        <v>66.666666666666657</v>
      </c>
      <c r="F10" s="249" t="str">
        <f>СВОД!E10</f>
        <v>Ахрамеева</v>
      </c>
    </row>
    <row r="11" spans="1:13">
      <c r="A11" s="1">
        <v>10</v>
      </c>
      <c r="B11" s="1" t="s">
        <v>11</v>
      </c>
      <c r="C11" s="117">
        <v>3</v>
      </c>
      <c r="D11" s="5">
        <v>0</v>
      </c>
      <c r="E11" s="5">
        <f t="shared" si="0"/>
        <v>100</v>
      </c>
      <c r="F11" s="249" t="str">
        <f>СВОД!E11</f>
        <v>Калинина</v>
      </c>
    </row>
    <row r="12" spans="1:13">
      <c r="A12" s="1">
        <v>11</v>
      </c>
      <c r="B12" s="1" t="s">
        <v>12</v>
      </c>
      <c r="C12" s="117">
        <v>3</v>
      </c>
      <c r="D12" s="5">
        <v>2</v>
      </c>
      <c r="E12" s="5">
        <f t="shared" si="0"/>
        <v>33.333333333333329</v>
      </c>
      <c r="F12" s="249" t="str">
        <f>СВОД!E12</f>
        <v>Дарьин</v>
      </c>
    </row>
    <row r="13" spans="1:13">
      <c r="A13" s="1">
        <v>12</v>
      </c>
      <c r="B13" s="1" t="s">
        <v>13</v>
      </c>
      <c r="C13" s="117">
        <v>3</v>
      </c>
      <c r="D13" s="5">
        <v>1</v>
      </c>
      <c r="E13" s="5">
        <f t="shared" si="0"/>
        <v>66.666666666666657</v>
      </c>
      <c r="F13" s="249" t="str">
        <f>СВОД!E13</f>
        <v>Неуймина</v>
      </c>
    </row>
    <row r="14" spans="1:13">
      <c r="A14" s="1">
        <v>13</v>
      </c>
      <c r="B14" s="1" t="s">
        <v>14</v>
      </c>
      <c r="C14" s="117">
        <v>3</v>
      </c>
      <c r="D14" s="5">
        <v>0</v>
      </c>
      <c r="E14" s="5">
        <f t="shared" si="0"/>
        <v>100</v>
      </c>
      <c r="F14" s="249" t="str">
        <f>СВОД!E14</f>
        <v>Клементьева</v>
      </c>
      <c r="I14" s="11"/>
      <c r="J14" s="11"/>
      <c r="K14" s="11"/>
      <c r="L14" s="11"/>
      <c r="M14" s="11"/>
    </row>
    <row r="15" spans="1:13">
      <c r="A15" s="1">
        <v>14</v>
      </c>
      <c r="B15" s="1" t="s">
        <v>15</v>
      </c>
      <c r="C15" s="117">
        <v>3</v>
      </c>
      <c r="D15" s="5">
        <v>1</v>
      </c>
      <c r="E15" s="5">
        <f t="shared" si="0"/>
        <v>66.666666666666657</v>
      </c>
      <c r="F15" s="249" t="str">
        <f>СВОД!E15</f>
        <v>Хасанов</v>
      </c>
      <c r="I15" s="11"/>
      <c r="J15" s="11"/>
      <c r="K15" s="11"/>
      <c r="L15" s="11"/>
      <c r="M15" s="11"/>
    </row>
    <row r="16" spans="1:13">
      <c r="A16" s="1">
        <v>15</v>
      </c>
      <c r="B16" s="1" t="s">
        <v>16</v>
      </c>
      <c r="C16" s="117">
        <v>3</v>
      </c>
      <c r="D16" s="5">
        <v>0</v>
      </c>
      <c r="E16" s="5">
        <f t="shared" si="0"/>
        <v>100</v>
      </c>
      <c r="F16" s="249" t="str">
        <f>СВОД!E16</f>
        <v>Клементьева</v>
      </c>
      <c r="I16" s="14"/>
      <c r="J16" s="14"/>
      <c r="K16" s="14"/>
      <c r="L16" s="14"/>
      <c r="M16" s="14"/>
    </row>
    <row r="17" spans="1:13">
      <c r="A17" s="1">
        <v>16</v>
      </c>
      <c r="B17" s="1" t="s">
        <v>17</v>
      </c>
      <c r="C17" s="117">
        <v>3</v>
      </c>
      <c r="D17" s="5">
        <v>2</v>
      </c>
      <c r="E17" s="5">
        <f t="shared" si="0"/>
        <v>33.333333333333329</v>
      </c>
      <c r="F17" s="249" t="str">
        <f>СВОД!E17</f>
        <v>Хасанов</v>
      </c>
      <c r="I17" s="14"/>
      <c r="J17" s="14"/>
      <c r="K17" s="14"/>
      <c r="L17" s="14"/>
      <c r="M17" s="14"/>
    </row>
    <row r="18" spans="1:13">
      <c r="A18" s="1">
        <v>17</v>
      </c>
      <c r="B18" s="1" t="s">
        <v>18</v>
      </c>
      <c r="C18" s="117">
        <v>3</v>
      </c>
      <c r="D18" s="5">
        <v>0</v>
      </c>
      <c r="E18" s="5">
        <f t="shared" si="0"/>
        <v>100</v>
      </c>
      <c r="F18" s="249" t="str">
        <f>СВОД!E18</f>
        <v>Неуймина</v>
      </c>
      <c r="I18" s="14"/>
      <c r="J18" s="14"/>
      <c r="K18" s="14"/>
      <c r="L18" s="14"/>
      <c r="M18" s="14"/>
    </row>
    <row r="19" spans="1:13">
      <c r="A19" s="1">
        <v>18</v>
      </c>
      <c r="B19" s="1" t="s">
        <v>19</v>
      </c>
      <c r="C19" s="117">
        <v>3</v>
      </c>
      <c r="D19" s="5">
        <v>0</v>
      </c>
      <c r="E19" s="5">
        <f t="shared" si="0"/>
        <v>100</v>
      </c>
      <c r="F19" s="249" t="str">
        <f>СВОД!E19</f>
        <v>Клементьева</v>
      </c>
      <c r="I19" s="14"/>
      <c r="J19" s="14"/>
      <c r="K19" s="14"/>
      <c r="L19" s="14"/>
      <c r="M19" s="14"/>
    </row>
    <row r="20" spans="1:13">
      <c r="A20" s="1">
        <v>19</v>
      </c>
      <c r="B20" s="1" t="s">
        <v>20</v>
      </c>
      <c r="C20" s="117">
        <v>3</v>
      </c>
      <c r="D20" s="5">
        <v>0</v>
      </c>
      <c r="E20" s="5">
        <f t="shared" si="0"/>
        <v>100</v>
      </c>
      <c r="F20" s="249" t="str">
        <f>СВОД!E20</f>
        <v>Дарьин</v>
      </c>
      <c r="I20" s="14"/>
      <c r="J20" s="14"/>
      <c r="K20" s="14"/>
      <c r="L20" s="14"/>
      <c r="M20" s="14"/>
    </row>
    <row r="21" spans="1:13">
      <c r="A21" s="1">
        <v>20</v>
      </c>
      <c r="B21" s="1" t="s">
        <v>21</v>
      </c>
      <c r="C21" s="117">
        <v>3</v>
      </c>
      <c r="D21" s="5">
        <v>0</v>
      </c>
      <c r="E21" s="5">
        <f t="shared" si="0"/>
        <v>100</v>
      </c>
      <c r="F21" s="249" t="str">
        <f>СВОД!E21</f>
        <v>Калинина</v>
      </c>
      <c r="I21" s="14"/>
      <c r="J21" s="14"/>
      <c r="K21" s="14"/>
      <c r="L21" s="14"/>
      <c r="M21" s="14"/>
    </row>
    <row r="22" spans="1:13">
      <c r="A22" s="1">
        <v>21</v>
      </c>
      <c r="B22" s="1" t="s">
        <v>22</v>
      </c>
      <c r="C22" s="117">
        <v>3</v>
      </c>
      <c r="D22" s="5">
        <v>1</v>
      </c>
      <c r="E22" s="5">
        <f t="shared" si="0"/>
        <v>66.666666666666657</v>
      </c>
      <c r="F22" s="249" t="str">
        <f>СВОД!E22</f>
        <v>Жарникова</v>
      </c>
      <c r="I22" s="11"/>
      <c r="J22" s="11"/>
      <c r="K22" s="11"/>
      <c r="L22" s="11"/>
      <c r="M22" s="11"/>
    </row>
    <row r="23" spans="1:13">
      <c r="A23" s="1">
        <v>22</v>
      </c>
      <c r="B23" s="1" t="s">
        <v>23</v>
      </c>
      <c r="C23" s="117">
        <v>3</v>
      </c>
      <c r="D23" s="5">
        <v>0</v>
      </c>
      <c r="E23" s="5">
        <f t="shared" si="0"/>
        <v>100</v>
      </c>
      <c r="F23" s="249" t="str">
        <f>СВОД!E23</f>
        <v>Мазырин</v>
      </c>
    </row>
    <row r="24" spans="1:13">
      <c r="A24" s="1">
        <v>23</v>
      </c>
      <c r="B24" s="1" t="s">
        <v>24</v>
      </c>
      <c r="C24" s="117">
        <v>2</v>
      </c>
      <c r="D24" s="5">
        <v>1</v>
      </c>
      <c r="E24" s="5">
        <f t="shared" si="0"/>
        <v>50</v>
      </c>
      <c r="F24" s="249" t="str">
        <f>СВОД!E24</f>
        <v>Мансурова</v>
      </c>
    </row>
    <row r="25" spans="1:13">
      <c r="A25" s="1">
        <v>24</v>
      </c>
      <c r="B25" s="1" t="s">
        <v>25</v>
      </c>
      <c r="C25" s="117">
        <v>3</v>
      </c>
      <c r="D25" s="5">
        <v>0</v>
      </c>
      <c r="E25" s="5">
        <f t="shared" si="0"/>
        <v>100</v>
      </c>
      <c r="F25" s="249" t="str">
        <f>СВОД!E25</f>
        <v>Ахрамеева</v>
      </c>
    </row>
    <row r="26" spans="1:13">
      <c r="A26" s="1">
        <v>25</v>
      </c>
      <c r="B26" s="1" t="s">
        <v>26</v>
      </c>
      <c r="C26" s="117">
        <v>3</v>
      </c>
      <c r="D26" s="5">
        <v>0</v>
      </c>
      <c r="E26" s="5">
        <f t="shared" si="0"/>
        <v>100</v>
      </c>
      <c r="F26" s="249" t="str">
        <f>СВОД!E26</f>
        <v>Мансурова</v>
      </c>
    </row>
    <row r="27" spans="1:13">
      <c r="A27" s="1">
        <v>26</v>
      </c>
      <c r="B27" s="1" t="s">
        <v>27</v>
      </c>
      <c r="C27" s="117">
        <v>3</v>
      </c>
      <c r="D27" s="5">
        <v>0</v>
      </c>
      <c r="E27" s="5">
        <f t="shared" si="0"/>
        <v>100</v>
      </c>
      <c r="F27" s="249" t="str">
        <f>СВОД!E27</f>
        <v>Жарникова</v>
      </c>
    </row>
    <row r="28" spans="1:13">
      <c r="A28" s="1">
        <v>27</v>
      </c>
      <c r="B28" s="1" t="s">
        <v>28</v>
      </c>
      <c r="C28" s="117">
        <v>3</v>
      </c>
      <c r="D28" s="5">
        <v>0</v>
      </c>
      <c r="E28" s="5">
        <f t="shared" si="0"/>
        <v>100</v>
      </c>
      <c r="F28" s="249" t="str">
        <f>СВОД!E28</f>
        <v>Клементьева</v>
      </c>
    </row>
    <row r="29" spans="1:13">
      <c r="A29" s="1">
        <v>28</v>
      </c>
      <c r="B29" s="1" t="s">
        <v>29</v>
      </c>
      <c r="C29" s="117">
        <v>3</v>
      </c>
      <c r="D29" s="5">
        <v>0</v>
      </c>
      <c r="E29" s="5">
        <f t="shared" si="0"/>
        <v>100</v>
      </c>
      <c r="F29" s="249" t="str">
        <f>СВОД!E29</f>
        <v>Калинина</v>
      </c>
    </row>
    <row r="30" spans="1:13">
      <c r="A30" s="1">
        <v>29</v>
      </c>
      <c r="B30" s="1" t="s">
        <v>30</v>
      </c>
      <c r="C30" s="117">
        <v>3</v>
      </c>
      <c r="D30" s="5">
        <v>0</v>
      </c>
      <c r="E30" s="5">
        <f t="shared" si="0"/>
        <v>100</v>
      </c>
      <c r="F30" s="249" t="str">
        <f>СВОД!E30</f>
        <v>Неуймина</v>
      </c>
    </row>
    <row r="31" spans="1:13">
      <c r="A31" s="1">
        <v>30</v>
      </c>
      <c r="B31" s="2" t="s">
        <v>31</v>
      </c>
      <c r="C31" s="117">
        <v>3</v>
      </c>
      <c r="D31" s="5">
        <v>1</v>
      </c>
      <c r="E31" s="5">
        <f t="shared" si="0"/>
        <v>66.666666666666657</v>
      </c>
      <c r="F31" s="249" t="str">
        <f>СВОД!E31</f>
        <v>Калинина</v>
      </c>
    </row>
    <row r="32" spans="1:13">
      <c r="A32" s="1">
        <v>31</v>
      </c>
      <c r="B32" s="2" t="s">
        <v>32</v>
      </c>
      <c r="C32" s="117">
        <v>3</v>
      </c>
      <c r="D32" s="5">
        <v>1</v>
      </c>
      <c r="E32" s="5">
        <f t="shared" si="0"/>
        <v>66.666666666666657</v>
      </c>
      <c r="F32" s="249" t="str">
        <f>СВОД!E32</f>
        <v>Мазырин</v>
      </c>
    </row>
    <row r="33" spans="1:6">
      <c r="A33" s="1">
        <v>32</v>
      </c>
      <c r="B33" s="2" t="s">
        <v>33</v>
      </c>
      <c r="C33" s="117">
        <v>3</v>
      </c>
      <c r="D33" s="5">
        <v>3</v>
      </c>
      <c r="E33" s="5">
        <f t="shared" si="0"/>
        <v>0</v>
      </c>
      <c r="F33" s="249" t="str">
        <f>СВОД!E33</f>
        <v>Ахрамеева</v>
      </c>
    </row>
    <row r="34" spans="1:6">
      <c r="A34" s="1">
        <v>33</v>
      </c>
      <c r="B34" s="2" t="s">
        <v>34</v>
      </c>
      <c r="C34" s="117">
        <v>3</v>
      </c>
      <c r="D34" s="5">
        <v>0</v>
      </c>
      <c r="E34" s="5">
        <f t="shared" si="0"/>
        <v>100</v>
      </c>
      <c r="F34" s="249" t="str">
        <f>СВОД!E34</f>
        <v>Ахрамеева</v>
      </c>
    </row>
    <row r="35" spans="1:6">
      <c r="A35" s="1">
        <v>34</v>
      </c>
      <c r="B35" s="2" t="s">
        <v>35</v>
      </c>
      <c r="C35" s="117">
        <v>3</v>
      </c>
      <c r="D35" s="5">
        <v>0</v>
      </c>
      <c r="E35" s="5">
        <f t="shared" si="0"/>
        <v>100</v>
      </c>
      <c r="F35" s="249" t="str">
        <f>СВОД!E35</f>
        <v>Мансурова</v>
      </c>
    </row>
    <row r="36" spans="1:6">
      <c r="A36" s="1">
        <v>35</v>
      </c>
      <c r="B36" s="2" t="s">
        <v>36</v>
      </c>
      <c r="C36" s="117">
        <v>3</v>
      </c>
      <c r="D36" s="5">
        <v>0</v>
      </c>
      <c r="E36" s="5">
        <f t="shared" si="0"/>
        <v>100</v>
      </c>
      <c r="F36" s="249" t="str">
        <f>СВОД!E36</f>
        <v>Ахрамеева</v>
      </c>
    </row>
    <row r="37" spans="1:6">
      <c r="A37" s="1">
        <v>36</v>
      </c>
      <c r="B37" s="2" t="s">
        <v>37</v>
      </c>
      <c r="C37" s="117">
        <v>3</v>
      </c>
      <c r="D37" s="5">
        <v>0</v>
      </c>
      <c r="E37" s="5">
        <f t="shared" si="0"/>
        <v>100</v>
      </c>
      <c r="F37" s="249" t="str">
        <f>СВОД!E37</f>
        <v>Мазырин</v>
      </c>
    </row>
    <row r="38" spans="1:6">
      <c r="A38" s="1">
        <v>37</v>
      </c>
      <c r="B38" s="2" t="s">
        <v>38</v>
      </c>
      <c r="C38" s="117">
        <v>3</v>
      </c>
      <c r="D38" s="5">
        <v>1</v>
      </c>
      <c r="E38" s="5">
        <f t="shared" si="0"/>
        <v>66.666666666666657</v>
      </c>
      <c r="F38" s="249" t="str">
        <f>СВОД!E38</f>
        <v>Жарникова</v>
      </c>
    </row>
    <row r="39" spans="1:6">
      <c r="A39" s="1">
        <v>38</v>
      </c>
      <c r="B39" s="2" t="s">
        <v>39</v>
      </c>
      <c r="C39" s="117">
        <v>3</v>
      </c>
      <c r="D39" s="5">
        <v>0</v>
      </c>
      <c r="E39" s="5">
        <f t="shared" si="0"/>
        <v>100</v>
      </c>
      <c r="F39" s="249" t="str">
        <f>СВОД!E39</f>
        <v>Хасанов</v>
      </c>
    </row>
    <row r="40" spans="1:6">
      <c r="A40" s="1">
        <v>39</v>
      </c>
      <c r="B40" s="2" t="s">
        <v>40</v>
      </c>
      <c r="C40" s="117">
        <v>3</v>
      </c>
      <c r="D40" s="5">
        <v>0</v>
      </c>
      <c r="E40" s="5">
        <f t="shared" si="0"/>
        <v>100</v>
      </c>
      <c r="F40" s="249" t="str">
        <f>СВОД!E40</f>
        <v>Ахрамеева</v>
      </c>
    </row>
    <row r="41" spans="1:6">
      <c r="A41" s="1">
        <v>40</v>
      </c>
      <c r="B41" s="2" t="s">
        <v>41</v>
      </c>
      <c r="C41" s="117">
        <v>3</v>
      </c>
      <c r="D41" s="5">
        <v>0</v>
      </c>
      <c r="E41" s="5">
        <f t="shared" si="0"/>
        <v>100</v>
      </c>
      <c r="F41" s="249" t="str">
        <f>СВОД!E41</f>
        <v>Ахрамеева</v>
      </c>
    </row>
    <row r="42" spans="1:6">
      <c r="A42" s="1">
        <v>41</v>
      </c>
      <c r="B42" s="2" t="s">
        <v>42</v>
      </c>
      <c r="C42" s="117">
        <v>3</v>
      </c>
      <c r="D42" s="5">
        <v>0</v>
      </c>
      <c r="E42" s="5">
        <f t="shared" si="0"/>
        <v>100</v>
      </c>
      <c r="F42" s="249" t="str">
        <f>СВОД!E42</f>
        <v>Неуймина</v>
      </c>
    </row>
    <row r="43" spans="1:6">
      <c r="A43" s="1">
        <v>42</v>
      </c>
      <c r="B43" s="2" t="s">
        <v>43</v>
      </c>
      <c r="C43" s="117">
        <v>3</v>
      </c>
      <c r="D43" s="5">
        <v>0</v>
      </c>
      <c r="E43" s="5">
        <f t="shared" si="0"/>
        <v>100</v>
      </c>
      <c r="F43" s="249" t="str">
        <f>СВОД!E43</f>
        <v>Клементьева</v>
      </c>
    </row>
    <row r="44" spans="1:6">
      <c r="A44" s="1">
        <v>43</v>
      </c>
      <c r="B44" s="2" t="s">
        <v>44</v>
      </c>
      <c r="C44" s="117">
        <v>3</v>
      </c>
      <c r="D44" s="5">
        <v>0</v>
      </c>
      <c r="E44" s="5">
        <f t="shared" si="0"/>
        <v>100</v>
      </c>
      <c r="F44" s="249" t="str">
        <f>СВОД!E44</f>
        <v>Неуймина</v>
      </c>
    </row>
    <row r="45" spans="1:6">
      <c r="A45" s="1">
        <v>44</v>
      </c>
      <c r="B45" s="2" t="s">
        <v>45</v>
      </c>
      <c r="C45" s="117">
        <v>3</v>
      </c>
      <c r="D45" s="5">
        <v>1</v>
      </c>
      <c r="E45" s="5">
        <f t="shared" si="0"/>
        <v>66.666666666666657</v>
      </c>
      <c r="F45" s="249" t="str">
        <f>СВОД!E45</f>
        <v>Клементьева</v>
      </c>
    </row>
    <row r="46" spans="1:6">
      <c r="A46" s="1">
        <v>45</v>
      </c>
      <c r="B46" s="2" t="s">
        <v>46</v>
      </c>
      <c r="C46" s="117">
        <v>3</v>
      </c>
      <c r="D46" s="5">
        <v>0</v>
      </c>
      <c r="E46" s="5">
        <f t="shared" si="0"/>
        <v>100</v>
      </c>
      <c r="F46" s="249" t="str">
        <f>СВОД!E46</f>
        <v>Мансурова</v>
      </c>
    </row>
    <row r="47" spans="1:6">
      <c r="A47" s="1">
        <v>46</v>
      </c>
      <c r="B47" s="2" t="s">
        <v>47</v>
      </c>
      <c r="C47" s="117">
        <v>3</v>
      </c>
      <c r="D47" s="5">
        <v>0</v>
      </c>
      <c r="E47" s="5">
        <f t="shared" si="0"/>
        <v>100</v>
      </c>
      <c r="F47" s="249" t="str">
        <f>СВОД!E47</f>
        <v>Хасанов</v>
      </c>
    </row>
    <row r="48" spans="1:6">
      <c r="A48" s="1">
        <v>47</v>
      </c>
      <c r="B48" s="2" t="s">
        <v>48</v>
      </c>
      <c r="C48" s="117">
        <v>3</v>
      </c>
      <c r="D48" s="5">
        <v>0</v>
      </c>
      <c r="E48" s="5">
        <f t="shared" si="0"/>
        <v>100</v>
      </c>
      <c r="F48" s="249" t="str">
        <f>СВОД!E48</f>
        <v>Неуймина</v>
      </c>
    </row>
    <row r="49" spans="1:6">
      <c r="A49" s="1">
        <v>48</v>
      </c>
      <c r="B49" s="2" t="s">
        <v>49</v>
      </c>
      <c r="C49" s="117">
        <v>3</v>
      </c>
      <c r="D49" s="5">
        <v>0</v>
      </c>
      <c r="E49" s="5">
        <f t="shared" si="0"/>
        <v>100</v>
      </c>
      <c r="F49" s="249" t="str">
        <f>СВОД!E49</f>
        <v>Мазырин</v>
      </c>
    </row>
    <row r="50" spans="1:6">
      <c r="A50" s="1">
        <v>49</v>
      </c>
      <c r="B50" s="2" t="s">
        <v>50</v>
      </c>
      <c r="C50" s="117">
        <v>3</v>
      </c>
      <c r="D50" s="5">
        <v>2</v>
      </c>
      <c r="E50" s="5">
        <f t="shared" si="0"/>
        <v>33.333333333333329</v>
      </c>
      <c r="F50" s="249" t="str">
        <f>СВОД!E50</f>
        <v>Жарникова</v>
      </c>
    </row>
    <row r="51" spans="1:6">
      <c r="A51" s="1">
        <v>50</v>
      </c>
      <c r="B51" s="2" t="s">
        <v>51</v>
      </c>
      <c r="C51" s="117">
        <v>3</v>
      </c>
      <c r="D51" s="5">
        <v>0</v>
      </c>
      <c r="E51" s="5">
        <f t="shared" si="0"/>
        <v>100</v>
      </c>
      <c r="F51" s="249" t="str">
        <f>СВОД!E51</f>
        <v>Ахрамеева</v>
      </c>
    </row>
    <row r="52" spans="1:6">
      <c r="A52" s="1">
        <v>51</v>
      </c>
      <c r="B52" s="2" t="s">
        <v>52</v>
      </c>
      <c r="C52" s="117">
        <v>3</v>
      </c>
      <c r="D52" s="5">
        <v>0</v>
      </c>
      <c r="E52" s="5">
        <f t="shared" si="0"/>
        <v>100</v>
      </c>
      <c r="F52" s="249" t="str">
        <f>СВОД!E52</f>
        <v>Мансурова</v>
      </c>
    </row>
    <row r="53" spans="1:6">
      <c r="A53" s="1">
        <v>52</v>
      </c>
      <c r="B53" s="2" t="s">
        <v>53</v>
      </c>
      <c r="C53" s="117">
        <v>3</v>
      </c>
      <c r="D53" s="5">
        <v>0</v>
      </c>
      <c r="E53" s="5">
        <f t="shared" si="0"/>
        <v>100</v>
      </c>
      <c r="F53" s="249" t="str">
        <f>СВОД!E53</f>
        <v>Петухов</v>
      </c>
    </row>
    <row r="54" spans="1:6">
      <c r="A54" s="1">
        <v>53</v>
      </c>
      <c r="B54" s="2" t="s">
        <v>54</v>
      </c>
      <c r="C54" s="117">
        <v>3</v>
      </c>
      <c r="D54" s="5">
        <v>0</v>
      </c>
      <c r="E54" s="5">
        <f t="shared" si="0"/>
        <v>100</v>
      </c>
      <c r="F54" s="249" t="str">
        <f>СВОД!E54</f>
        <v>Петухов</v>
      </c>
    </row>
    <row r="55" spans="1:6">
      <c r="A55" s="1">
        <v>54</v>
      </c>
      <c r="B55" s="2" t="s">
        <v>55</v>
      </c>
      <c r="C55" s="117">
        <v>3</v>
      </c>
      <c r="D55" s="5">
        <v>0</v>
      </c>
      <c r="E55" s="5">
        <f t="shared" si="0"/>
        <v>100</v>
      </c>
      <c r="F55" s="249" t="str">
        <f>СВОД!E55</f>
        <v>Жарникова</v>
      </c>
    </row>
    <row r="56" spans="1:6">
      <c r="A56" s="1">
        <v>55</v>
      </c>
      <c r="B56" s="2" t="s">
        <v>56</v>
      </c>
      <c r="C56" s="117">
        <v>3</v>
      </c>
      <c r="D56" s="5">
        <v>0</v>
      </c>
      <c r="E56" s="5">
        <f t="shared" si="0"/>
        <v>100</v>
      </c>
      <c r="F56" s="249" t="str">
        <f>СВОД!E56</f>
        <v>Жарникова</v>
      </c>
    </row>
    <row r="57" spans="1:6">
      <c r="A57" s="1">
        <v>56</v>
      </c>
      <c r="B57" s="2" t="s">
        <v>57</v>
      </c>
      <c r="C57" s="117">
        <v>3</v>
      </c>
      <c r="D57" s="5">
        <v>0</v>
      </c>
      <c r="E57" s="5">
        <f t="shared" si="0"/>
        <v>100</v>
      </c>
      <c r="F57" s="249" t="str">
        <f>СВОД!E57</f>
        <v>Жарникова</v>
      </c>
    </row>
    <row r="58" spans="1:6">
      <c r="A58" s="1">
        <v>58</v>
      </c>
      <c r="B58" s="2" t="s">
        <v>59</v>
      </c>
      <c r="C58" s="117">
        <v>3</v>
      </c>
      <c r="D58" s="5">
        <v>0</v>
      </c>
      <c r="E58" s="5">
        <f t="shared" si="0"/>
        <v>100</v>
      </c>
      <c r="F58" s="249" t="str">
        <f>СВОД!E58</f>
        <v>Ахрамеева</v>
      </c>
    </row>
    <row r="59" spans="1:6">
      <c r="A59" s="1">
        <v>59</v>
      </c>
      <c r="B59" s="2" t="s">
        <v>60</v>
      </c>
      <c r="C59" s="117">
        <v>3</v>
      </c>
      <c r="D59" s="5">
        <v>0</v>
      </c>
      <c r="E59" s="5">
        <f t="shared" si="0"/>
        <v>100</v>
      </c>
      <c r="F59" s="249" t="str">
        <f>СВОД!E59</f>
        <v>Ахрамеева</v>
      </c>
    </row>
    <row r="60" spans="1:6">
      <c r="A60" s="1">
        <v>60</v>
      </c>
      <c r="B60" s="2" t="s">
        <v>61</v>
      </c>
      <c r="C60" s="117">
        <v>3</v>
      </c>
      <c r="D60" s="5">
        <v>0</v>
      </c>
      <c r="E60" s="5">
        <f t="shared" si="0"/>
        <v>100</v>
      </c>
      <c r="F60" s="249" t="str">
        <f>СВОД!E60</f>
        <v>Ахрамеева</v>
      </c>
    </row>
    <row r="61" spans="1:6">
      <c r="A61" s="1">
        <v>61</v>
      </c>
      <c r="B61" s="2" t="s">
        <v>62</v>
      </c>
      <c r="C61" s="117">
        <v>3</v>
      </c>
      <c r="D61" s="5">
        <v>0</v>
      </c>
      <c r="E61" s="5">
        <f t="shared" si="0"/>
        <v>100</v>
      </c>
      <c r="F61" s="249" t="str">
        <f>СВОД!E61</f>
        <v>Трусов</v>
      </c>
    </row>
    <row r="62" spans="1:6">
      <c r="A62" s="1">
        <v>62</v>
      </c>
      <c r="B62" s="2" t="s">
        <v>63</v>
      </c>
      <c r="C62" s="117">
        <v>3</v>
      </c>
      <c r="D62" s="5">
        <v>0</v>
      </c>
      <c r="E62" s="5">
        <f t="shared" si="0"/>
        <v>100</v>
      </c>
      <c r="F62" s="249" t="str">
        <f>СВОД!E62</f>
        <v>Неуймина</v>
      </c>
    </row>
    <row r="63" spans="1:6">
      <c r="A63" s="1">
        <v>63</v>
      </c>
      <c r="B63" s="2" t="s">
        <v>64</v>
      </c>
      <c r="C63" s="117">
        <v>3</v>
      </c>
      <c r="D63" s="5">
        <v>1</v>
      </c>
      <c r="E63" s="5">
        <f t="shared" si="0"/>
        <v>66.666666666666657</v>
      </c>
      <c r="F63" s="249" t="str">
        <f>СВОД!E63</f>
        <v>Ахрамеева</v>
      </c>
    </row>
    <row r="64" spans="1:6">
      <c r="A64" s="1">
        <v>64</v>
      </c>
      <c r="B64" s="2" t="s">
        <v>65</v>
      </c>
      <c r="C64" s="117">
        <v>3</v>
      </c>
      <c r="D64" s="5">
        <v>0</v>
      </c>
      <c r="E64" s="5">
        <f t="shared" si="0"/>
        <v>100</v>
      </c>
      <c r="F64" s="249" t="str">
        <f>СВОД!E64</f>
        <v>Мазырин</v>
      </c>
    </row>
    <row r="65" spans="1:6">
      <c r="A65" s="1">
        <v>65</v>
      </c>
      <c r="B65" s="2" t="s">
        <v>66</v>
      </c>
      <c r="C65" s="117">
        <v>3</v>
      </c>
      <c r="D65" s="5">
        <v>0</v>
      </c>
      <c r="E65" s="5">
        <f t="shared" si="0"/>
        <v>100</v>
      </c>
      <c r="F65" s="249" t="str">
        <f>СВОД!E65</f>
        <v>Калинина</v>
      </c>
    </row>
    <row r="66" spans="1:6">
      <c r="A66" s="1">
        <v>66</v>
      </c>
      <c r="B66" s="2" t="s">
        <v>67</v>
      </c>
      <c r="C66" s="117">
        <v>3</v>
      </c>
      <c r="D66" s="5">
        <v>0</v>
      </c>
      <c r="E66" s="5">
        <f t="shared" ref="E66:E72" si="1">100-D66*100/C66</f>
        <v>100</v>
      </c>
      <c r="F66" s="249" t="str">
        <f>СВОД!E66</f>
        <v>Клементьева</v>
      </c>
    </row>
    <row r="67" spans="1:6">
      <c r="A67" s="1">
        <v>67</v>
      </c>
      <c r="B67" s="2" t="s">
        <v>68</v>
      </c>
      <c r="C67" s="117">
        <v>3</v>
      </c>
      <c r="D67" s="5">
        <v>0</v>
      </c>
      <c r="E67" s="5">
        <f t="shared" si="1"/>
        <v>100</v>
      </c>
      <c r="F67" s="249" t="str">
        <f>СВОД!E67</f>
        <v>Мансурова</v>
      </c>
    </row>
    <row r="68" spans="1:6">
      <c r="A68" s="1">
        <v>68</v>
      </c>
      <c r="B68" s="2" t="s">
        <v>69</v>
      </c>
      <c r="C68" s="117">
        <v>3</v>
      </c>
      <c r="D68" s="5">
        <v>0</v>
      </c>
      <c r="E68" s="5">
        <f t="shared" si="1"/>
        <v>100</v>
      </c>
      <c r="F68" s="249" t="str">
        <f>СВОД!E68</f>
        <v>Ахтямова</v>
      </c>
    </row>
    <row r="69" spans="1:6">
      <c r="A69" s="1">
        <v>69</v>
      </c>
      <c r="B69" s="2" t="s">
        <v>70</v>
      </c>
      <c r="C69" s="117">
        <v>3</v>
      </c>
      <c r="D69" s="5">
        <v>0</v>
      </c>
      <c r="E69" s="5">
        <f t="shared" si="1"/>
        <v>100</v>
      </c>
      <c r="F69" s="249" t="str">
        <f>СВОД!E69</f>
        <v>Петухов</v>
      </c>
    </row>
    <row r="70" spans="1:6">
      <c r="A70" s="1">
        <v>70</v>
      </c>
      <c r="B70" s="2" t="s">
        <v>71</v>
      </c>
      <c r="C70" s="117">
        <v>3</v>
      </c>
      <c r="D70" s="5">
        <v>0</v>
      </c>
      <c r="E70" s="5">
        <f t="shared" si="1"/>
        <v>100</v>
      </c>
      <c r="F70" s="249" t="str">
        <f>СВОД!E70</f>
        <v>Мансурова</v>
      </c>
    </row>
    <row r="71" spans="1:6">
      <c r="A71" s="1">
        <v>71</v>
      </c>
      <c r="B71" s="2" t="s">
        <v>72</v>
      </c>
      <c r="C71" s="117">
        <v>3</v>
      </c>
      <c r="D71" s="5">
        <v>0</v>
      </c>
      <c r="E71" s="5">
        <f t="shared" si="1"/>
        <v>100</v>
      </c>
      <c r="F71" s="249" t="str">
        <f>СВОД!E71</f>
        <v>Хасанов</v>
      </c>
    </row>
    <row r="72" spans="1:6">
      <c r="A72" s="1">
        <v>72</v>
      </c>
      <c r="B72" s="2" t="s">
        <v>73</v>
      </c>
      <c r="C72" s="117">
        <v>3</v>
      </c>
      <c r="D72" s="5">
        <v>0</v>
      </c>
      <c r="E72" s="5">
        <f t="shared" si="1"/>
        <v>100</v>
      </c>
      <c r="F72" s="249" t="str">
        <f>СВОД!E72</f>
        <v>Савченко</v>
      </c>
    </row>
    <row r="73" spans="1:6">
      <c r="A73" s="1">
        <v>73</v>
      </c>
      <c r="B73" s="2" t="s">
        <v>165</v>
      </c>
      <c r="C73" s="117">
        <v>3</v>
      </c>
      <c r="D73" s="5">
        <v>0</v>
      </c>
      <c r="E73" s="5">
        <f t="shared" ref="E73:E142" si="2">100-D73*100/C73</f>
        <v>100</v>
      </c>
      <c r="F73" s="249" t="str">
        <f>СВОД!E73</f>
        <v>Савченко</v>
      </c>
    </row>
    <row r="74" spans="1:6">
      <c r="A74" s="1">
        <v>74</v>
      </c>
      <c r="B74" s="2" t="s">
        <v>166</v>
      </c>
      <c r="C74" s="117">
        <v>3</v>
      </c>
      <c r="D74" s="5">
        <v>1</v>
      </c>
      <c r="E74" s="5">
        <f t="shared" si="2"/>
        <v>66.666666666666657</v>
      </c>
      <c r="F74" s="249" t="str">
        <f>СВОД!E74</f>
        <v>Жарникова</v>
      </c>
    </row>
    <row r="75" spans="1:6">
      <c r="A75" s="199">
        <v>75</v>
      </c>
      <c r="B75" s="151" t="s">
        <v>568</v>
      </c>
      <c r="C75" s="117">
        <v>3</v>
      </c>
      <c r="D75" s="5">
        <v>0</v>
      </c>
      <c r="E75" s="5">
        <f t="shared" si="2"/>
        <v>100</v>
      </c>
      <c r="F75" s="249" t="str">
        <f>СВОД!E75</f>
        <v>Хасанов</v>
      </c>
    </row>
    <row r="76" spans="1:6">
      <c r="A76" s="132">
        <v>76</v>
      </c>
      <c r="B76" s="151" t="s">
        <v>478</v>
      </c>
      <c r="C76" s="117">
        <v>3</v>
      </c>
      <c r="D76" s="5">
        <v>0</v>
      </c>
      <c r="E76" s="5">
        <f t="shared" si="2"/>
        <v>100</v>
      </c>
      <c r="F76" s="249" t="str">
        <f>СВОД!E76</f>
        <v>Трусов</v>
      </c>
    </row>
    <row r="77" spans="1:6">
      <c r="A77" s="1">
        <v>77</v>
      </c>
      <c r="B77" s="136" t="s">
        <v>445</v>
      </c>
      <c r="C77" s="117">
        <v>3</v>
      </c>
      <c r="D77" s="5">
        <v>0</v>
      </c>
      <c r="E77" s="5">
        <f t="shared" si="2"/>
        <v>100</v>
      </c>
      <c r="F77" s="249" t="str">
        <f>СВОД!E77</f>
        <v>Хасанов</v>
      </c>
    </row>
    <row r="78" spans="1:6">
      <c r="A78" s="132">
        <v>78</v>
      </c>
      <c r="B78" s="151" t="s">
        <v>444</v>
      </c>
      <c r="C78" s="117">
        <v>3</v>
      </c>
      <c r="D78" s="5">
        <v>0</v>
      </c>
      <c r="E78" s="5">
        <f t="shared" si="2"/>
        <v>100</v>
      </c>
      <c r="F78" s="249" t="str">
        <f>СВОД!E78</f>
        <v>Ахрамеева</v>
      </c>
    </row>
    <row r="79" spans="1:6">
      <c r="A79" s="132">
        <v>79</v>
      </c>
      <c r="B79" s="151" t="s">
        <v>482</v>
      </c>
      <c r="C79" s="117">
        <v>3</v>
      </c>
      <c r="D79" s="5">
        <v>0</v>
      </c>
      <c r="E79" s="5">
        <f t="shared" si="2"/>
        <v>100</v>
      </c>
      <c r="F79" s="249" t="str">
        <f>СВОД!E79</f>
        <v>Клементьева</v>
      </c>
    </row>
    <row r="80" spans="1:6">
      <c r="A80" s="1">
        <v>80</v>
      </c>
      <c r="B80" s="136" t="s">
        <v>475</v>
      </c>
      <c r="C80" s="117">
        <v>3</v>
      </c>
      <c r="D80" s="5">
        <v>0</v>
      </c>
      <c r="E80" s="5">
        <f t="shared" si="2"/>
        <v>100</v>
      </c>
      <c r="F80" s="249" t="str">
        <f>СВОД!E80</f>
        <v>Емельянова</v>
      </c>
    </row>
    <row r="81" spans="1:6">
      <c r="A81" s="132">
        <v>81</v>
      </c>
      <c r="B81" s="151" t="s">
        <v>514</v>
      </c>
      <c r="C81" s="117">
        <v>3</v>
      </c>
      <c r="D81" s="5">
        <v>2</v>
      </c>
      <c r="E81" s="5">
        <f t="shared" si="2"/>
        <v>33.333333333333329</v>
      </c>
      <c r="F81" s="249" t="str">
        <f>СВОД!E81</f>
        <v>Дарьин</v>
      </c>
    </row>
    <row r="82" spans="1:6">
      <c r="A82" s="132">
        <v>82</v>
      </c>
      <c r="B82" s="133" t="s">
        <v>473</v>
      </c>
      <c r="C82" s="117">
        <v>3</v>
      </c>
      <c r="D82" s="5">
        <v>0</v>
      </c>
      <c r="E82" s="5">
        <f t="shared" si="2"/>
        <v>100</v>
      </c>
      <c r="F82" s="249" t="str">
        <f>СВОД!E82</f>
        <v>Неуймина</v>
      </c>
    </row>
    <row r="83" spans="1:6">
      <c r="A83" s="1">
        <v>83</v>
      </c>
      <c r="B83" s="2" t="s">
        <v>502</v>
      </c>
      <c r="C83" s="117">
        <v>3</v>
      </c>
      <c r="D83" s="5">
        <v>0</v>
      </c>
      <c r="E83" s="5">
        <f t="shared" si="2"/>
        <v>100</v>
      </c>
      <c r="F83" s="249" t="str">
        <f>СВОД!E83</f>
        <v>Мансурова</v>
      </c>
    </row>
    <row r="84" spans="1:6">
      <c r="A84" s="1">
        <v>84</v>
      </c>
      <c r="B84" s="2" t="s">
        <v>479</v>
      </c>
      <c r="C84" s="117">
        <v>3</v>
      </c>
      <c r="D84" s="5">
        <v>0</v>
      </c>
      <c r="E84" s="5">
        <f t="shared" si="2"/>
        <v>100</v>
      </c>
      <c r="F84" s="249" t="str">
        <f>СВОД!E84</f>
        <v>Савченко</v>
      </c>
    </row>
    <row r="85" spans="1:6">
      <c r="A85" s="1">
        <v>85</v>
      </c>
      <c r="B85" s="2" t="s">
        <v>474</v>
      </c>
      <c r="C85" s="117">
        <v>3</v>
      </c>
      <c r="D85" s="5">
        <v>0</v>
      </c>
      <c r="E85" s="5">
        <f t="shared" si="2"/>
        <v>100</v>
      </c>
      <c r="F85" s="249" t="str">
        <f>СВОД!E85</f>
        <v>Мазырин</v>
      </c>
    </row>
    <row r="86" spans="1:6">
      <c r="A86" s="1">
        <v>86</v>
      </c>
      <c r="B86" s="2" t="s">
        <v>480</v>
      </c>
      <c r="C86" s="117">
        <v>3</v>
      </c>
      <c r="D86" s="5">
        <v>0</v>
      </c>
      <c r="E86" s="5">
        <f t="shared" si="2"/>
        <v>100</v>
      </c>
      <c r="F86" s="249" t="str">
        <f>СВОД!E86</f>
        <v>Жарникова</v>
      </c>
    </row>
    <row r="87" spans="1:6">
      <c r="A87" s="1">
        <v>87</v>
      </c>
      <c r="B87" s="2" t="s">
        <v>481</v>
      </c>
      <c r="C87" s="117">
        <v>3</v>
      </c>
      <c r="D87" s="5">
        <v>0</v>
      </c>
      <c r="E87" s="5">
        <f t="shared" si="2"/>
        <v>100</v>
      </c>
      <c r="F87" s="249" t="str">
        <f>СВОД!E87</f>
        <v>Мансурова</v>
      </c>
    </row>
    <row r="88" spans="1:6">
      <c r="A88" s="1">
        <v>88</v>
      </c>
      <c r="B88" s="136" t="s">
        <v>503</v>
      </c>
      <c r="C88" s="117">
        <v>3</v>
      </c>
      <c r="D88" s="5">
        <v>0</v>
      </c>
      <c r="E88" s="5">
        <f t="shared" si="2"/>
        <v>100</v>
      </c>
      <c r="F88" s="249" t="str">
        <f>СВОД!E88</f>
        <v>Жарникова</v>
      </c>
    </row>
    <row r="89" spans="1:6">
      <c r="A89" s="1">
        <v>89</v>
      </c>
      <c r="B89" s="2" t="s">
        <v>507</v>
      </c>
      <c r="C89" s="117">
        <v>3</v>
      </c>
      <c r="D89" s="5">
        <v>1</v>
      </c>
      <c r="E89" s="5">
        <f t="shared" si="2"/>
        <v>66.666666666666657</v>
      </c>
      <c r="F89" s="249" t="str">
        <f>СВОД!E89</f>
        <v>Калинина</v>
      </c>
    </row>
    <row r="90" spans="1:6">
      <c r="A90" s="132">
        <v>90</v>
      </c>
      <c r="B90" s="133" t="s">
        <v>537</v>
      </c>
      <c r="C90" s="117">
        <v>3</v>
      </c>
      <c r="D90" s="5">
        <v>0</v>
      </c>
      <c r="E90" s="5">
        <f t="shared" si="2"/>
        <v>100</v>
      </c>
      <c r="F90" s="249" t="str">
        <f>СВОД!E90</f>
        <v>Калинина</v>
      </c>
    </row>
    <row r="91" spans="1:6">
      <c r="A91" s="132">
        <v>91</v>
      </c>
      <c r="B91" s="133" t="s">
        <v>505</v>
      </c>
      <c r="C91" s="117">
        <v>3</v>
      </c>
      <c r="D91" s="5">
        <v>0</v>
      </c>
      <c r="E91" s="5">
        <f t="shared" si="2"/>
        <v>100</v>
      </c>
      <c r="F91" s="249" t="str">
        <f>СВОД!E91</f>
        <v>Ахрамеева</v>
      </c>
    </row>
    <row r="92" spans="1:6">
      <c r="A92" s="1">
        <v>92</v>
      </c>
      <c r="B92" s="136" t="s">
        <v>517</v>
      </c>
      <c r="C92" s="117">
        <v>3</v>
      </c>
      <c r="D92" s="5">
        <v>0</v>
      </c>
      <c r="E92" s="5">
        <f t="shared" si="2"/>
        <v>100</v>
      </c>
      <c r="F92" s="249" t="str">
        <f>СВОД!E92</f>
        <v>Мансурова</v>
      </c>
    </row>
    <row r="93" spans="1:6">
      <c r="A93" s="1">
        <v>93</v>
      </c>
      <c r="B93" s="136" t="s">
        <v>520</v>
      </c>
      <c r="C93" s="117">
        <v>3</v>
      </c>
      <c r="D93" s="5">
        <v>1</v>
      </c>
      <c r="E93" s="5">
        <f t="shared" si="2"/>
        <v>66.666666666666657</v>
      </c>
      <c r="F93" s="249" t="str">
        <f>СВОД!E93</f>
        <v>Клементьева</v>
      </c>
    </row>
    <row r="94" spans="1:6">
      <c r="A94" s="1">
        <v>94</v>
      </c>
      <c r="B94" s="136" t="s">
        <v>516</v>
      </c>
      <c r="C94" s="117">
        <v>3</v>
      </c>
      <c r="D94" s="5">
        <v>0</v>
      </c>
      <c r="E94" s="5">
        <f t="shared" si="2"/>
        <v>100</v>
      </c>
      <c r="F94" s="249" t="str">
        <f>СВОД!E94</f>
        <v>Клементьева</v>
      </c>
    </row>
    <row r="95" spans="1:6">
      <c r="A95" s="1">
        <v>95</v>
      </c>
      <c r="B95" s="136" t="s">
        <v>543</v>
      </c>
      <c r="C95" s="117">
        <v>3</v>
      </c>
      <c r="D95" s="5">
        <v>0</v>
      </c>
      <c r="E95" s="5">
        <f t="shared" si="2"/>
        <v>100</v>
      </c>
      <c r="F95" s="249" t="str">
        <f>СВОД!E95</f>
        <v>Коровина</v>
      </c>
    </row>
    <row r="96" spans="1:6">
      <c r="A96" s="1">
        <v>96</v>
      </c>
      <c r="B96" s="136" t="s">
        <v>525</v>
      </c>
      <c r="C96" s="117">
        <v>3</v>
      </c>
      <c r="D96" s="5">
        <v>0</v>
      </c>
      <c r="E96" s="5">
        <f t="shared" si="2"/>
        <v>100</v>
      </c>
      <c r="F96" s="249" t="str">
        <f>СВОД!E96</f>
        <v>Калинина</v>
      </c>
    </row>
    <row r="97" spans="1:6">
      <c r="A97" s="1">
        <v>97</v>
      </c>
      <c r="B97" s="136" t="s">
        <v>548</v>
      </c>
      <c r="C97" s="117">
        <v>3</v>
      </c>
      <c r="D97" s="5">
        <v>0</v>
      </c>
      <c r="E97" s="5">
        <f t="shared" si="2"/>
        <v>100</v>
      </c>
      <c r="F97" s="249" t="str">
        <f>СВОД!E97</f>
        <v>Коровина</v>
      </c>
    </row>
    <row r="98" spans="1:6">
      <c r="A98" s="1">
        <v>98</v>
      </c>
      <c r="B98" s="136" t="s">
        <v>526</v>
      </c>
      <c r="C98" s="117">
        <v>3</v>
      </c>
      <c r="D98" s="5">
        <v>0</v>
      </c>
      <c r="E98" s="5">
        <f t="shared" si="2"/>
        <v>100</v>
      </c>
      <c r="F98" s="249" t="str">
        <f>СВОД!E98</f>
        <v>Калинина</v>
      </c>
    </row>
    <row r="99" spans="1:6">
      <c r="A99" s="1">
        <v>99</v>
      </c>
      <c r="B99" s="136" t="s">
        <v>529</v>
      </c>
      <c r="C99" s="117">
        <v>3</v>
      </c>
      <c r="D99" s="5">
        <v>0</v>
      </c>
      <c r="E99" s="5">
        <f t="shared" si="2"/>
        <v>100</v>
      </c>
      <c r="F99" s="249" t="str">
        <f>СВОД!E99</f>
        <v>Коровина</v>
      </c>
    </row>
    <row r="100" spans="1:6">
      <c r="A100" s="1">
        <v>100</v>
      </c>
      <c r="B100" s="136" t="s">
        <v>610</v>
      </c>
      <c r="C100" s="117">
        <v>3</v>
      </c>
      <c r="D100" s="5">
        <v>0</v>
      </c>
      <c r="E100" s="5">
        <f t="shared" si="2"/>
        <v>100</v>
      </c>
      <c r="F100" s="249" t="str">
        <f>СВОД!E100</f>
        <v>Емельянова</v>
      </c>
    </row>
    <row r="101" spans="1:6">
      <c r="A101" s="1">
        <v>101</v>
      </c>
      <c r="B101" s="136" t="s">
        <v>523</v>
      </c>
      <c r="C101" s="117">
        <v>3</v>
      </c>
      <c r="D101" s="5">
        <v>0</v>
      </c>
      <c r="E101" s="5">
        <f t="shared" si="2"/>
        <v>100</v>
      </c>
      <c r="F101" s="249" t="str">
        <f>СВОД!E101</f>
        <v>Савченко</v>
      </c>
    </row>
    <row r="102" spans="1:6">
      <c r="A102" s="132">
        <v>102</v>
      </c>
      <c r="B102" s="151" t="s">
        <v>522</v>
      </c>
      <c r="C102" s="117">
        <v>3</v>
      </c>
      <c r="D102" s="5">
        <v>0</v>
      </c>
      <c r="E102" s="5">
        <f t="shared" si="2"/>
        <v>100</v>
      </c>
      <c r="F102" s="249" t="str">
        <f>СВОД!E102</f>
        <v>Клементьева</v>
      </c>
    </row>
    <row r="103" spans="1:6">
      <c r="A103" s="132">
        <v>103</v>
      </c>
      <c r="B103" s="151" t="s">
        <v>539</v>
      </c>
      <c r="C103" s="117">
        <v>3</v>
      </c>
      <c r="D103" s="5">
        <v>1</v>
      </c>
      <c r="E103" s="5">
        <f t="shared" si="2"/>
        <v>66.666666666666657</v>
      </c>
      <c r="F103" s="249" t="str">
        <f>СВОД!E103</f>
        <v>Мансурова</v>
      </c>
    </row>
    <row r="104" spans="1:6">
      <c r="A104" s="132">
        <v>104</v>
      </c>
      <c r="B104" s="151" t="s">
        <v>540</v>
      </c>
      <c r="C104" s="117">
        <v>3</v>
      </c>
      <c r="D104" s="5">
        <v>1</v>
      </c>
      <c r="E104" s="5">
        <f t="shared" si="2"/>
        <v>66.666666666666657</v>
      </c>
      <c r="F104" s="249" t="str">
        <f>СВОД!E104</f>
        <v>Хасанов</v>
      </c>
    </row>
    <row r="105" spans="1:6">
      <c r="A105" s="132">
        <v>105</v>
      </c>
      <c r="B105" s="151" t="s">
        <v>648</v>
      </c>
      <c r="C105" s="117">
        <v>3</v>
      </c>
      <c r="D105" s="5">
        <v>1</v>
      </c>
      <c r="E105" s="5">
        <f t="shared" si="2"/>
        <v>66.666666666666657</v>
      </c>
      <c r="F105" s="249" t="str">
        <f>СВОД!E105</f>
        <v>Трусов</v>
      </c>
    </row>
    <row r="106" spans="1:6">
      <c r="A106" s="1">
        <v>106</v>
      </c>
      <c r="B106" s="136" t="s">
        <v>535</v>
      </c>
      <c r="C106" s="117">
        <v>3</v>
      </c>
      <c r="D106" s="5">
        <v>0</v>
      </c>
      <c r="E106" s="5">
        <f t="shared" si="2"/>
        <v>100</v>
      </c>
      <c r="F106" s="249" t="str">
        <f>СВОД!E106</f>
        <v>Трусов</v>
      </c>
    </row>
    <row r="107" spans="1:6">
      <c r="A107" s="132">
        <v>107</v>
      </c>
      <c r="B107" s="151" t="s">
        <v>536</v>
      </c>
      <c r="C107" s="117">
        <v>3</v>
      </c>
      <c r="D107" s="5">
        <v>0</v>
      </c>
      <c r="E107" s="5">
        <f t="shared" si="2"/>
        <v>100</v>
      </c>
      <c r="F107" s="249" t="str">
        <f>СВОД!E107</f>
        <v>Мансурова</v>
      </c>
    </row>
    <row r="108" spans="1:6">
      <c r="A108" s="1">
        <v>108</v>
      </c>
      <c r="B108" s="136" t="s">
        <v>541</v>
      </c>
      <c r="C108" s="117">
        <v>3</v>
      </c>
      <c r="D108" s="5">
        <v>0</v>
      </c>
      <c r="E108" s="5">
        <f t="shared" si="2"/>
        <v>100</v>
      </c>
      <c r="F108" s="249" t="str">
        <f>СВОД!E108</f>
        <v>Хасанов</v>
      </c>
    </row>
    <row r="109" spans="1:6">
      <c r="A109" s="1">
        <v>109</v>
      </c>
      <c r="B109" s="136" t="s">
        <v>544</v>
      </c>
      <c r="C109" s="117">
        <v>3</v>
      </c>
      <c r="D109" s="5">
        <v>0</v>
      </c>
      <c r="E109" s="5">
        <f t="shared" si="2"/>
        <v>100</v>
      </c>
      <c r="F109" s="249" t="str">
        <f>СВОД!E109</f>
        <v>Мансурова</v>
      </c>
    </row>
    <row r="110" spans="1:6">
      <c r="A110" s="1">
        <v>110</v>
      </c>
      <c r="B110" s="136" t="s">
        <v>550</v>
      </c>
      <c r="C110" s="117">
        <v>3</v>
      </c>
      <c r="D110" s="5">
        <v>0</v>
      </c>
      <c r="E110" s="5">
        <f t="shared" si="2"/>
        <v>100</v>
      </c>
      <c r="F110" s="249" t="str">
        <f>СВОД!E110</f>
        <v>Мазырин</v>
      </c>
    </row>
    <row r="111" spans="1:6">
      <c r="A111" s="132">
        <v>111</v>
      </c>
      <c r="B111" s="136" t="s">
        <v>552</v>
      </c>
      <c r="C111" s="117">
        <v>3</v>
      </c>
      <c r="D111" s="5">
        <v>1</v>
      </c>
      <c r="E111" s="5">
        <f t="shared" si="2"/>
        <v>66.666666666666657</v>
      </c>
      <c r="F111" s="249" t="str">
        <f>СВОД!E111</f>
        <v>Савченко</v>
      </c>
    </row>
    <row r="112" spans="1:6">
      <c r="A112" s="1">
        <v>112</v>
      </c>
      <c r="B112" s="136" t="s">
        <v>549</v>
      </c>
      <c r="C112" s="117">
        <v>3</v>
      </c>
      <c r="D112" s="5">
        <v>0</v>
      </c>
      <c r="E112" s="5">
        <f t="shared" si="2"/>
        <v>100</v>
      </c>
      <c r="F112" s="249" t="str">
        <f>СВОД!E112</f>
        <v>Клементьева</v>
      </c>
    </row>
    <row r="113" spans="1:6">
      <c r="A113" s="132">
        <v>113</v>
      </c>
      <c r="B113" s="136" t="s">
        <v>553</v>
      </c>
      <c r="C113" s="117">
        <v>3</v>
      </c>
      <c r="D113" s="5">
        <v>0</v>
      </c>
      <c r="E113" s="5">
        <f t="shared" si="2"/>
        <v>100</v>
      </c>
      <c r="F113" s="249" t="str">
        <f>СВОД!E113</f>
        <v>Шаламова</v>
      </c>
    </row>
    <row r="114" spans="1:6">
      <c r="A114" s="132">
        <v>114</v>
      </c>
      <c r="B114" s="136" t="s">
        <v>554</v>
      </c>
      <c r="C114" s="117">
        <v>3</v>
      </c>
      <c r="D114" s="5">
        <v>0</v>
      </c>
      <c r="E114" s="5">
        <f t="shared" si="2"/>
        <v>100</v>
      </c>
      <c r="F114" s="249" t="str">
        <f>СВОД!E114</f>
        <v>Шаламова</v>
      </c>
    </row>
    <row r="115" spans="1:6">
      <c r="A115" s="132">
        <v>115</v>
      </c>
      <c r="B115" s="136" t="s">
        <v>555</v>
      </c>
      <c r="C115" s="117">
        <v>3</v>
      </c>
      <c r="D115" s="5">
        <v>0</v>
      </c>
      <c r="E115" s="5">
        <f t="shared" si="2"/>
        <v>100</v>
      </c>
      <c r="F115" s="249" t="str">
        <f>СВОД!E115</f>
        <v>Ахтямова</v>
      </c>
    </row>
    <row r="116" spans="1:6">
      <c r="A116" s="132">
        <v>116</v>
      </c>
      <c r="B116" s="136" t="s">
        <v>556</v>
      </c>
      <c r="C116" s="117">
        <v>3</v>
      </c>
      <c r="D116" s="5">
        <v>0</v>
      </c>
      <c r="E116" s="5">
        <f t="shared" si="2"/>
        <v>100</v>
      </c>
      <c r="F116" s="249" t="str">
        <f>СВОД!E116</f>
        <v>Петухов</v>
      </c>
    </row>
    <row r="117" spans="1:6">
      <c r="A117" s="132">
        <v>117</v>
      </c>
      <c r="B117" s="136" t="s">
        <v>557</v>
      </c>
      <c r="C117" s="117">
        <v>3</v>
      </c>
      <c r="D117" s="5">
        <v>0</v>
      </c>
      <c r="E117" s="5">
        <f t="shared" si="2"/>
        <v>100</v>
      </c>
      <c r="F117" s="249" t="str">
        <f>СВОД!E117</f>
        <v>Ахтямова</v>
      </c>
    </row>
    <row r="118" spans="1:6">
      <c r="A118" s="132">
        <v>118</v>
      </c>
      <c r="B118" s="151" t="s">
        <v>558</v>
      </c>
      <c r="C118" s="117">
        <v>3</v>
      </c>
      <c r="D118" s="5">
        <v>0</v>
      </c>
      <c r="E118" s="5">
        <f t="shared" si="2"/>
        <v>100</v>
      </c>
      <c r="F118" s="249" t="str">
        <f>СВОД!E118</f>
        <v>Савченко</v>
      </c>
    </row>
    <row r="119" spans="1:6">
      <c r="A119" s="1">
        <v>119</v>
      </c>
      <c r="B119" s="136" t="s">
        <v>579</v>
      </c>
      <c r="C119" s="117">
        <v>3</v>
      </c>
      <c r="D119" s="5">
        <v>0</v>
      </c>
      <c r="E119" s="5">
        <f t="shared" si="2"/>
        <v>100</v>
      </c>
      <c r="F119" s="249" t="str">
        <f>СВОД!E119</f>
        <v>Савченко</v>
      </c>
    </row>
    <row r="120" spans="1:6">
      <c r="A120" s="1">
        <v>120</v>
      </c>
      <c r="B120" s="136" t="s">
        <v>573</v>
      </c>
      <c r="C120" s="117">
        <v>3</v>
      </c>
      <c r="D120" s="5">
        <v>0</v>
      </c>
      <c r="E120" s="5">
        <f t="shared" si="2"/>
        <v>100</v>
      </c>
      <c r="F120" s="249" t="str">
        <f>СВОД!E120</f>
        <v>Неуймина</v>
      </c>
    </row>
    <row r="121" spans="1:6">
      <c r="A121" s="1">
        <v>121</v>
      </c>
      <c r="B121" s="136" t="s">
        <v>580</v>
      </c>
      <c r="C121" s="117">
        <v>3</v>
      </c>
      <c r="D121" s="5">
        <v>0</v>
      </c>
      <c r="E121" s="5">
        <f t="shared" si="2"/>
        <v>100</v>
      </c>
      <c r="F121" s="249" t="str">
        <f>СВОД!E121</f>
        <v>Емельянова</v>
      </c>
    </row>
    <row r="122" spans="1:6">
      <c r="A122" s="1">
        <v>122</v>
      </c>
      <c r="B122" s="136" t="s">
        <v>581</v>
      </c>
      <c r="C122" s="117">
        <v>3</v>
      </c>
      <c r="D122" s="5">
        <v>0</v>
      </c>
      <c r="E122" s="5">
        <f t="shared" si="2"/>
        <v>100</v>
      </c>
      <c r="F122" s="249" t="str">
        <f>СВОД!E122</f>
        <v>Коровина</v>
      </c>
    </row>
    <row r="123" spans="1:6">
      <c r="A123" s="1">
        <v>123</v>
      </c>
      <c r="B123" s="136" t="s">
        <v>576</v>
      </c>
      <c r="C123" s="117">
        <v>3</v>
      </c>
      <c r="D123" s="5">
        <v>0</v>
      </c>
      <c r="E123" s="5">
        <f t="shared" si="2"/>
        <v>100</v>
      </c>
      <c r="F123" s="249" t="str">
        <f>СВОД!E123</f>
        <v>Неуймина</v>
      </c>
    </row>
    <row r="124" spans="1:6">
      <c r="A124" s="1">
        <v>124</v>
      </c>
      <c r="B124" s="136" t="s">
        <v>583</v>
      </c>
      <c r="C124" s="117">
        <v>3</v>
      </c>
      <c r="D124" s="5">
        <v>0</v>
      </c>
      <c r="E124" s="5">
        <f t="shared" si="2"/>
        <v>100</v>
      </c>
      <c r="F124" s="249" t="str">
        <f>СВОД!E124</f>
        <v>Мазырин</v>
      </c>
    </row>
    <row r="125" spans="1:6">
      <c r="A125" s="1">
        <v>125</v>
      </c>
      <c r="B125" s="136" t="s">
        <v>587</v>
      </c>
      <c r="C125" s="117">
        <v>3</v>
      </c>
      <c r="D125" s="5">
        <v>0</v>
      </c>
      <c r="E125" s="5">
        <f t="shared" si="2"/>
        <v>100</v>
      </c>
      <c r="F125" s="249" t="str">
        <f>СВОД!E125</f>
        <v>Хасанов</v>
      </c>
    </row>
    <row r="126" spans="1:6">
      <c r="A126" s="1">
        <v>126</v>
      </c>
      <c r="B126" s="136" t="s">
        <v>582</v>
      </c>
      <c r="C126" s="117">
        <v>3</v>
      </c>
      <c r="D126" s="5">
        <v>0</v>
      </c>
      <c r="E126" s="5">
        <f t="shared" si="2"/>
        <v>100</v>
      </c>
      <c r="F126" s="249" t="str">
        <f>СВОД!E126</f>
        <v>Коровина</v>
      </c>
    </row>
    <row r="127" spans="1:6">
      <c r="A127" s="1">
        <v>127</v>
      </c>
      <c r="B127" s="136" t="s">
        <v>586</v>
      </c>
      <c r="C127" s="117">
        <v>3</v>
      </c>
      <c r="D127" s="5">
        <v>0</v>
      </c>
      <c r="E127" s="5">
        <f t="shared" si="2"/>
        <v>100</v>
      </c>
      <c r="F127" s="249" t="str">
        <f>СВОД!E127</f>
        <v>Мазырин</v>
      </c>
    </row>
    <row r="128" spans="1:6">
      <c r="A128" s="1">
        <v>128</v>
      </c>
      <c r="B128" s="136" t="s">
        <v>590</v>
      </c>
      <c r="C128" s="117">
        <v>3</v>
      </c>
      <c r="D128" s="5">
        <v>0</v>
      </c>
      <c r="E128" s="5">
        <f t="shared" si="2"/>
        <v>100</v>
      </c>
      <c r="F128" s="249" t="str">
        <f>СВОД!E128</f>
        <v>Мансурова</v>
      </c>
    </row>
    <row r="129" spans="1:6">
      <c r="A129" s="1">
        <v>129</v>
      </c>
      <c r="B129" s="136" t="s">
        <v>600</v>
      </c>
      <c r="C129" s="117">
        <v>3</v>
      </c>
      <c r="D129" s="5">
        <v>0</v>
      </c>
      <c r="E129" s="5">
        <f t="shared" si="2"/>
        <v>100</v>
      </c>
      <c r="F129" s="249" t="str">
        <f>СВОД!E129</f>
        <v>Савченко</v>
      </c>
    </row>
    <row r="130" spans="1:6">
      <c r="A130" s="1">
        <v>130</v>
      </c>
      <c r="B130" s="136" t="s">
        <v>591</v>
      </c>
      <c r="C130" s="117">
        <v>3</v>
      </c>
      <c r="D130" s="5">
        <v>0</v>
      </c>
      <c r="E130" s="5">
        <f t="shared" si="2"/>
        <v>100</v>
      </c>
      <c r="F130" s="249" t="str">
        <f>СВОД!E130</f>
        <v>Емельянова</v>
      </c>
    </row>
    <row r="131" spans="1:6">
      <c r="A131" s="1">
        <v>131</v>
      </c>
      <c r="B131" s="136" t="s">
        <v>597</v>
      </c>
      <c r="C131" s="117">
        <v>3</v>
      </c>
      <c r="D131" s="5">
        <v>0</v>
      </c>
      <c r="E131" s="5">
        <f t="shared" si="2"/>
        <v>100</v>
      </c>
      <c r="F131" s="249" t="str">
        <f>СВОД!E131</f>
        <v>Трусов</v>
      </c>
    </row>
    <row r="132" spans="1:6">
      <c r="A132" s="1">
        <v>132</v>
      </c>
      <c r="B132" s="136" t="s">
        <v>608</v>
      </c>
      <c r="C132" s="117">
        <v>3</v>
      </c>
      <c r="D132" s="5">
        <v>0</v>
      </c>
      <c r="E132" s="5">
        <f t="shared" si="2"/>
        <v>100</v>
      </c>
      <c r="F132" s="249" t="str">
        <f>СВОД!E132</f>
        <v>Шаламова</v>
      </c>
    </row>
    <row r="133" spans="1:6">
      <c r="A133" s="1">
        <v>133</v>
      </c>
      <c r="B133" s="136" t="s">
        <v>630</v>
      </c>
      <c r="C133" s="117">
        <v>3</v>
      </c>
      <c r="D133" s="5">
        <v>0</v>
      </c>
      <c r="E133" s="5">
        <f t="shared" si="2"/>
        <v>100</v>
      </c>
      <c r="F133" s="249" t="str">
        <f>СВОД!E133</f>
        <v>Савченко</v>
      </c>
    </row>
    <row r="134" spans="1:6">
      <c r="A134" s="1">
        <v>134</v>
      </c>
      <c r="B134" s="136" t="s">
        <v>637</v>
      </c>
      <c r="C134" s="117">
        <v>3</v>
      </c>
      <c r="D134" s="5">
        <v>0</v>
      </c>
      <c r="E134" s="5">
        <f t="shared" si="2"/>
        <v>100</v>
      </c>
      <c r="F134" s="249" t="str">
        <f>СВОД!E134</f>
        <v>Шаламова</v>
      </c>
    </row>
    <row r="135" spans="1:6">
      <c r="A135" s="136">
        <v>135</v>
      </c>
      <c r="B135" s="117" t="s">
        <v>601</v>
      </c>
      <c r="C135" s="117">
        <v>3</v>
      </c>
      <c r="D135" s="5">
        <v>1</v>
      </c>
      <c r="E135" s="5">
        <f t="shared" si="2"/>
        <v>66.666666666666657</v>
      </c>
      <c r="F135" s="249" t="str">
        <f>СВОД!E135</f>
        <v>Хасанов</v>
      </c>
    </row>
    <row r="136" spans="1:6">
      <c r="A136" s="136">
        <v>136</v>
      </c>
      <c r="B136" s="117" t="s">
        <v>602</v>
      </c>
      <c r="C136" s="117">
        <v>3</v>
      </c>
      <c r="D136" s="5">
        <v>0</v>
      </c>
      <c r="E136" s="5">
        <f t="shared" si="2"/>
        <v>100</v>
      </c>
      <c r="F136" s="249" t="str">
        <f>СВОД!E136</f>
        <v>Мансурова</v>
      </c>
    </row>
    <row r="137" spans="1:6">
      <c r="A137" s="136">
        <v>137</v>
      </c>
      <c r="B137" s="117" t="s">
        <v>604</v>
      </c>
      <c r="C137" s="117">
        <v>3</v>
      </c>
      <c r="D137" s="5">
        <v>0</v>
      </c>
      <c r="E137" s="5">
        <f t="shared" si="2"/>
        <v>100</v>
      </c>
      <c r="F137" s="249" t="str">
        <f>СВОД!E137</f>
        <v>Савченко</v>
      </c>
    </row>
    <row r="138" spans="1:6">
      <c r="A138" s="136">
        <v>138</v>
      </c>
      <c r="B138" s="117" t="s">
        <v>634</v>
      </c>
      <c r="C138" s="117">
        <v>3</v>
      </c>
      <c r="D138" s="5">
        <v>0</v>
      </c>
      <c r="E138" s="5">
        <f t="shared" si="2"/>
        <v>100</v>
      </c>
      <c r="F138" s="249" t="str">
        <f>СВОД!E138</f>
        <v>Калинина</v>
      </c>
    </row>
    <row r="139" spans="1:6">
      <c r="A139" s="136">
        <v>139</v>
      </c>
      <c r="B139" s="117" t="s">
        <v>609</v>
      </c>
      <c r="C139" s="117">
        <v>3</v>
      </c>
      <c r="D139" s="5">
        <v>0</v>
      </c>
      <c r="E139" s="5">
        <f t="shared" si="2"/>
        <v>100</v>
      </c>
      <c r="F139" s="249" t="str">
        <f>СВОД!E139</f>
        <v>Савченко</v>
      </c>
    </row>
    <row r="140" spans="1:6">
      <c r="A140" s="136">
        <v>140</v>
      </c>
      <c r="B140" s="117" t="s">
        <v>619</v>
      </c>
      <c r="C140" s="117">
        <v>3</v>
      </c>
      <c r="D140" s="5">
        <v>0</v>
      </c>
      <c r="E140" s="5">
        <f t="shared" si="2"/>
        <v>100</v>
      </c>
      <c r="F140" s="249" t="str">
        <f>СВОД!E140</f>
        <v>Клементьева</v>
      </c>
    </row>
    <row r="141" spans="1:6">
      <c r="A141" s="151">
        <v>141</v>
      </c>
      <c r="B141" s="244" t="s">
        <v>616</v>
      </c>
      <c r="C141" s="117">
        <v>3</v>
      </c>
      <c r="D141" s="5">
        <v>1</v>
      </c>
      <c r="E141" s="5">
        <f t="shared" si="2"/>
        <v>66.666666666666657</v>
      </c>
      <c r="F141" s="249" t="str">
        <f>СВОД!E141</f>
        <v>Калинина</v>
      </c>
    </row>
    <row r="142" spans="1:6">
      <c r="A142" s="136">
        <v>142</v>
      </c>
      <c r="B142" s="117" t="s">
        <v>646</v>
      </c>
      <c r="C142" s="117">
        <v>3</v>
      </c>
      <c r="D142" s="5">
        <v>0</v>
      </c>
      <c r="E142" s="5">
        <f t="shared" si="2"/>
        <v>100</v>
      </c>
      <c r="F142" s="249" t="str">
        <f>СВОД!E142</f>
        <v>Хасанов</v>
      </c>
    </row>
    <row r="143" spans="1:6">
      <c r="A143" s="136">
        <v>143</v>
      </c>
      <c r="B143" s="117" t="s">
        <v>638</v>
      </c>
      <c r="C143" s="117">
        <v>3</v>
      </c>
      <c r="D143" s="5">
        <v>0</v>
      </c>
      <c r="E143" s="5">
        <f t="shared" ref="E143:E152" si="3">100-D143*100/C143</f>
        <v>100</v>
      </c>
      <c r="F143" s="249" t="str">
        <f>СВОД!E143</f>
        <v>Петухов</v>
      </c>
    </row>
    <row r="144" spans="1:6">
      <c r="A144" s="136">
        <v>144</v>
      </c>
      <c r="B144" s="117" t="s">
        <v>639</v>
      </c>
      <c r="C144" s="117">
        <v>3</v>
      </c>
      <c r="D144" s="5">
        <v>1</v>
      </c>
      <c r="E144" s="5">
        <f t="shared" si="3"/>
        <v>66.666666666666657</v>
      </c>
      <c r="F144" s="249" t="str">
        <f>СВОД!E144</f>
        <v>Петухов</v>
      </c>
    </row>
    <row r="145" spans="1:6">
      <c r="A145" s="136">
        <v>145</v>
      </c>
      <c r="B145" s="117" t="s">
        <v>647</v>
      </c>
      <c r="C145" s="117">
        <v>3</v>
      </c>
      <c r="D145" s="5">
        <v>0</v>
      </c>
      <c r="E145" s="5">
        <f t="shared" si="3"/>
        <v>100</v>
      </c>
      <c r="F145" s="249" t="str">
        <f>СВОД!E145</f>
        <v>Ахтямова</v>
      </c>
    </row>
    <row r="146" spans="1:6">
      <c r="A146" s="136">
        <v>146</v>
      </c>
      <c r="B146" s="117" t="s">
        <v>658</v>
      </c>
      <c r="C146" s="117">
        <v>3</v>
      </c>
      <c r="D146" s="5">
        <v>0</v>
      </c>
      <c r="E146" s="5">
        <f t="shared" si="3"/>
        <v>100</v>
      </c>
      <c r="F146" s="249" t="str">
        <f>СВОД!E146</f>
        <v>Емельянова</v>
      </c>
    </row>
    <row r="147" spans="1:6">
      <c r="A147" s="136">
        <v>147</v>
      </c>
      <c r="B147" s="117" t="s">
        <v>643</v>
      </c>
      <c r="C147" s="117">
        <v>3</v>
      </c>
      <c r="D147" s="5">
        <v>1</v>
      </c>
      <c r="E147" s="5">
        <f t="shared" si="3"/>
        <v>66.666666666666657</v>
      </c>
      <c r="F147" s="249" t="str">
        <f>СВОД!E147</f>
        <v>Жарникова</v>
      </c>
    </row>
    <row r="148" spans="1:6">
      <c r="A148" s="136">
        <v>148</v>
      </c>
      <c r="B148" s="117" t="s">
        <v>659</v>
      </c>
      <c r="C148" s="117">
        <v>3</v>
      </c>
      <c r="D148" s="5">
        <v>0</v>
      </c>
      <c r="E148" s="5">
        <f t="shared" si="3"/>
        <v>100</v>
      </c>
      <c r="F148" s="249" t="str">
        <f>СВОД!E148</f>
        <v>Емельянова</v>
      </c>
    </row>
    <row r="149" spans="1:6">
      <c r="A149" s="136">
        <v>149</v>
      </c>
      <c r="B149" s="216" t="s">
        <v>651</v>
      </c>
      <c r="C149" s="117">
        <v>3</v>
      </c>
      <c r="D149" s="5">
        <v>0</v>
      </c>
      <c r="E149" s="5">
        <f t="shared" si="3"/>
        <v>100</v>
      </c>
      <c r="F149" s="249" t="str">
        <f>СВОД!E149</f>
        <v>Мазырин</v>
      </c>
    </row>
    <row r="150" spans="1:6">
      <c r="A150" s="136">
        <v>150</v>
      </c>
      <c r="B150" s="216" t="s">
        <v>660</v>
      </c>
      <c r="C150" s="117">
        <v>3</v>
      </c>
      <c r="D150" s="5">
        <v>0</v>
      </c>
      <c r="E150" s="5">
        <f t="shared" si="3"/>
        <v>100</v>
      </c>
      <c r="F150" s="249" t="str">
        <f>СВОД!E150</f>
        <v>Коровина</v>
      </c>
    </row>
    <row r="151" spans="1:6">
      <c r="A151" s="136">
        <v>151</v>
      </c>
      <c r="B151" s="216" t="s">
        <v>653</v>
      </c>
      <c r="C151" s="117">
        <v>3</v>
      </c>
      <c r="D151" s="5">
        <v>0</v>
      </c>
      <c r="E151" s="5">
        <f t="shared" si="3"/>
        <v>100</v>
      </c>
      <c r="F151" s="249" t="str">
        <f>СВОД!E151</f>
        <v>Калинина</v>
      </c>
    </row>
    <row r="152" spans="1:6">
      <c r="A152" s="136">
        <v>152</v>
      </c>
      <c r="B152" s="216" t="s">
        <v>661</v>
      </c>
      <c r="C152" s="117">
        <v>3</v>
      </c>
      <c r="D152" s="5">
        <v>0</v>
      </c>
      <c r="E152" s="5">
        <f t="shared" si="3"/>
        <v>100</v>
      </c>
      <c r="F152" s="249" t="str">
        <f>СВОД!E152</f>
        <v>Савченко</v>
      </c>
    </row>
    <row r="153" spans="1:6">
      <c r="A153" s="136">
        <v>153</v>
      </c>
      <c r="B153" s="136" t="s">
        <v>679</v>
      </c>
      <c r="C153" s="117">
        <v>3</v>
      </c>
      <c r="D153" s="5">
        <v>0</v>
      </c>
      <c r="E153" s="5">
        <f t="shared" ref="E153:E155" si="4">100-D153*100/C153</f>
        <v>100</v>
      </c>
      <c r="F153" s="249" t="str">
        <f>СВОД!E153</f>
        <v>Мансурова</v>
      </c>
    </row>
    <row r="154" spans="1:6">
      <c r="A154" s="136">
        <v>155</v>
      </c>
      <c r="B154" s="136" t="s">
        <v>656</v>
      </c>
      <c r="C154" s="117">
        <v>3</v>
      </c>
      <c r="D154" s="5">
        <v>1</v>
      </c>
      <c r="E154" s="5">
        <f t="shared" si="4"/>
        <v>66.666666666666657</v>
      </c>
      <c r="F154" s="249" t="str">
        <f>СВОД!E154</f>
        <v>Дарьин</v>
      </c>
    </row>
    <row r="155" spans="1:6">
      <c r="A155" s="136">
        <v>156</v>
      </c>
      <c r="B155" s="136" t="s">
        <v>657</v>
      </c>
      <c r="C155" s="117">
        <v>3</v>
      </c>
      <c r="D155" s="5">
        <v>1</v>
      </c>
      <c r="E155" s="5">
        <f t="shared" si="4"/>
        <v>66.666666666666657</v>
      </c>
      <c r="F155" s="249" t="str">
        <f>СВОД!E155</f>
        <v>Мазырин</v>
      </c>
    </row>
    <row r="156" spans="1:6">
      <c r="A156" s="136">
        <v>157</v>
      </c>
      <c r="B156" s="117" t="s">
        <v>742</v>
      </c>
      <c r="C156" s="117">
        <v>3</v>
      </c>
      <c r="D156" s="5">
        <v>0</v>
      </c>
      <c r="E156" s="5">
        <f t="shared" ref="E156:E166" si="5">100-D156*100/C156</f>
        <v>100</v>
      </c>
      <c r="F156" s="249" t="str">
        <f>СВОД!E156</f>
        <v>Калинина</v>
      </c>
    </row>
    <row r="157" spans="1:6">
      <c r="A157" s="136">
        <v>158</v>
      </c>
      <c r="B157" s="136" t="s">
        <v>665</v>
      </c>
      <c r="C157" s="117">
        <v>3</v>
      </c>
      <c r="D157" s="5">
        <v>0</v>
      </c>
      <c r="E157" s="5">
        <f t="shared" si="5"/>
        <v>100</v>
      </c>
      <c r="F157" s="249" t="str">
        <f>СВОД!E157</f>
        <v>Емельянова</v>
      </c>
    </row>
    <row r="158" spans="1:6">
      <c r="A158" s="136">
        <v>159</v>
      </c>
      <c r="B158" s="136" t="s">
        <v>664</v>
      </c>
      <c r="C158" s="117">
        <v>3</v>
      </c>
      <c r="D158" s="5">
        <v>0</v>
      </c>
      <c r="E158" s="5">
        <f t="shared" si="5"/>
        <v>100</v>
      </c>
      <c r="F158" s="249" t="str">
        <f>СВОД!E158</f>
        <v>Мазырин</v>
      </c>
    </row>
    <row r="159" spans="1:6">
      <c r="A159" s="136">
        <v>160</v>
      </c>
      <c r="B159" s="136" t="s">
        <v>731</v>
      </c>
      <c r="C159" s="117">
        <v>3</v>
      </c>
      <c r="D159" s="5">
        <v>0</v>
      </c>
      <c r="E159" s="5">
        <f t="shared" si="5"/>
        <v>100</v>
      </c>
      <c r="F159" s="249" t="str">
        <f>СВОД!E159</f>
        <v>Петухов</v>
      </c>
    </row>
    <row r="160" spans="1:6">
      <c r="A160" s="136">
        <v>161</v>
      </c>
      <c r="B160" s="136" t="s">
        <v>670</v>
      </c>
      <c r="C160" s="117">
        <v>3</v>
      </c>
      <c r="D160" s="5">
        <v>0</v>
      </c>
      <c r="E160" s="5">
        <f t="shared" si="5"/>
        <v>100</v>
      </c>
      <c r="F160" s="249" t="str">
        <f>СВОД!E160</f>
        <v>Трусов</v>
      </c>
    </row>
    <row r="161" spans="1:6">
      <c r="A161" s="136">
        <v>162</v>
      </c>
      <c r="B161" s="136" t="s">
        <v>671</v>
      </c>
      <c r="C161" s="117">
        <v>3</v>
      </c>
      <c r="D161" s="5">
        <v>0</v>
      </c>
      <c r="E161" s="5">
        <f t="shared" si="5"/>
        <v>100</v>
      </c>
      <c r="F161" s="249" t="str">
        <f>СВОД!E161</f>
        <v>Савченко</v>
      </c>
    </row>
    <row r="162" spans="1:6">
      <c r="A162" s="136">
        <v>163</v>
      </c>
      <c r="B162" s="136" t="s">
        <v>672</v>
      </c>
      <c r="C162" s="117">
        <v>3</v>
      </c>
      <c r="D162" s="5">
        <v>0</v>
      </c>
      <c r="E162" s="5">
        <f t="shared" si="5"/>
        <v>100</v>
      </c>
      <c r="F162" s="249" t="str">
        <f>СВОД!E162</f>
        <v>Неуймина</v>
      </c>
    </row>
    <row r="163" spans="1:6">
      <c r="A163" s="136">
        <v>165</v>
      </c>
      <c r="B163" s="136" t="s">
        <v>686</v>
      </c>
      <c r="C163" s="117">
        <v>3</v>
      </c>
      <c r="D163" s="5">
        <v>0</v>
      </c>
      <c r="E163" s="5">
        <f t="shared" si="5"/>
        <v>100</v>
      </c>
      <c r="F163" s="249" t="str">
        <f>СВОД!E163</f>
        <v>Емельянова</v>
      </c>
    </row>
    <row r="164" spans="1:6">
      <c r="A164" s="136">
        <v>166</v>
      </c>
      <c r="B164" s="136" t="s">
        <v>687</v>
      </c>
      <c r="C164" s="117">
        <v>3</v>
      </c>
      <c r="D164" s="5">
        <v>0</v>
      </c>
      <c r="E164" s="5">
        <f t="shared" si="5"/>
        <v>100</v>
      </c>
      <c r="F164" s="249" t="str">
        <f>СВОД!E164</f>
        <v>Савченко</v>
      </c>
    </row>
    <row r="165" spans="1:6">
      <c r="A165" s="136">
        <v>167</v>
      </c>
      <c r="B165" s="136" t="s">
        <v>688</v>
      </c>
      <c r="C165" s="117">
        <v>3</v>
      </c>
      <c r="D165" s="5">
        <v>0</v>
      </c>
      <c r="E165" s="5">
        <f t="shared" si="5"/>
        <v>100</v>
      </c>
      <c r="F165" s="249" t="str">
        <f>СВОД!E165</f>
        <v>Емельянова</v>
      </c>
    </row>
    <row r="166" spans="1:6">
      <c r="A166" s="136">
        <v>168</v>
      </c>
      <c r="B166" s="136" t="s">
        <v>678</v>
      </c>
      <c r="C166" s="117">
        <v>3</v>
      </c>
      <c r="D166" s="5">
        <v>0</v>
      </c>
      <c r="E166" s="5">
        <f t="shared" si="5"/>
        <v>100</v>
      </c>
      <c r="F166" s="249" t="str">
        <f>СВОД!E166</f>
        <v>Жарникова</v>
      </c>
    </row>
    <row r="167" spans="1:6">
      <c r="A167" s="136">
        <v>173</v>
      </c>
      <c r="B167" s="136" t="s">
        <v>806</v>
      </c>
      <c r="C167" s="117">
        <v>1</v>
      </c>
      <c r="D167" s="5">
        <v>0</v>
      </c>
      <c r="E167" s="5">
        <f t="shared" ref="E167:E193" si="6">100-D167*100/C167</f>
        <v>100</v>
      </c>
      <c r="F167" s="249" t="str">
        <f>СВОД!E167</f>
        <v>Савченко</v>
      </c>
    </row>
    <row r="168" spans="1:6">
      <c r="A168" s="136">
        <v>174</v>
      </c>
      <c r="B168" s="117" t="s">
        <v>734</v>
      </c>
      <c r="C168" s="117">
        <v>3</v>
      </c>
      <c r="D168" s="5">
        <v>1</v>
      </c>
      <c r="E168" s="5">
        <f t="shared" si="6"/>
        <v>66.666666666666657</v>
      </c>
      <c r="F168" s="249" t="str">
        <f>СВОД!E168</f>
        <v>Ахтямова</v>
      </c>
    </row>
    <row r="169" spans="1:6">
      <c r="A169" s="136">
        <v>175</v>
      </c>
      <c r="B169" s="136" t="s">
        <v>794</v>
      </c>
      <c r="C169" s="117">
        <v>1</v>
      </c>
      <c r="D169" s="5">
        <v>0</v>
      </c>
      <c r="E169" s="5">
        <f t="shared" si="6"/>
        <v>100</v>
      </c>
      <c r="F169" s="249" t="str">
        <f>СВОД!E169</f>
        <v>Калинина</v>
      </c>
    </row>
    <row r="170" spans="1:6">
      <c r="A170" s="136">
        <v>176</v>
      </c>
      <c r="B170" s="136" t="s">
        <v>795</v>
      </c>
      <c r="C170" s="117">
        <v>1</v>
      </c>
      <c r="D170" s="5">
        <v>0</v>
      </c>
      <c r="E170" s="5">
        <f t="shared" si="6"/>
        <v>100</v>
      </c>
      <c r="F170" s="249" t="str">
        <f>СВОД!E170</f>
        <v>Клементьева</v>
      </c>
    </row>
    <row r="171" spans="1:6">
      <c r="A171" s="136">
        <v>178</v>
      </c>
      <c r="B171" s="117" t="s">
        <v>753</v>
      </c>
      <c r="C171" s="117">
        <v>1</v>
      </c>
      <c r="D171" s="5">
        <v>0</v>
      </c>
      <c r="E171" s="5">
        <f t="shared" si="6"/>
        <v>100</v>
      </c>
      <c r="F171" s="249" t="str">
        <f>СВОД!E171</f>
        <v xml:space="preserve">Ахрамеева </v>
      </c>
    </row>
    <row r="172" spans="1:6">
      <c r="A172" s="136">
        <v>179</v>
      </c>
      <c r="B172" s="117" t="s">
        <v>754</v>
      </c>
      <c r="C172" s="117">
        <v>3</v>
      </c>
      <c r="D172" s="5">
        <v>0</v>
      </c>
      <c r="E172" s="5">
        <f t="shared" si="6"/>
        <v>100</v>
      </c>
      <c r="F172" s="249" t="str">
        <f>СВОД!E172</f>
        <v>Клементьева</v>
      </c>
    </row>
    <row r="173" spans="1:6">
      <c r="A173" s="136">
        <v>180</v>
      </c>
      <c r="B173" s="136" t="s">
        <v>796</v>
      </c>
      <c r="C173" s="117">
        <v>1</v>
      </c>
      <c r="D173" s="5">
        <v>1</v>
      </c>
      <c r="E173" s="5">
        <f t="shared" si="6"/>
        <v>0</v>
      </c>
      <c r="F173" s="249" t="str">
        <f>СВОД!E173</f>
        <v>Калинина</v>
      </c>
    </row>
    <row r="174" spans="1:6">
      <c r="A174" s="136">
        <v>181</v>
      </c>
      <c r="B174" s="117" t="s">
        <v>743</v>
      </c>
      <c r="C174" s="117">
        <v>3</v>
      </c>
      <c r="D174" s="5">
        <v>0</v>
      </c>
      <c r="E174" s="5">
        <f t="shared" si="6"/>
        <v>100</v>
      </c>
      <c r="F174" s="249" t="str">
        <f>СВОД!E174</f>
        <v>Савченко</v>
      </c>
    </row>
    <row r="175" spans="1:6">
      <c r="A175" s="136">
        <v>182</v>
      </c>
      <c r="B175" s="117" t="s">
        <v>749</v>
      </c>
      <c r="C175" s="117">
        <v>3</v>
      </c>
      <c r="D175" s="5">
        <v>1</v>
      </c>
      <c r="E175" s="5">
        <f t="shared" si="6"/>
        <v>66.666666666666657</v>
      </c>
      <c r="F175" s="249" t="str">
        <f>СВОД!E175</f>
        <v>Ахтямова</v>
      </c>
    </row>
    <row r="176" spans="1:6">
      <c r="A176" s="136">
        <v>183</v>
      </c>
      <c r="B176" s="117" t="s">
        <v>782</v>
      </c>
      <c r="C176" s="117">
        <v>2</v>
      </c>
      <c r="D176" s="5">
        <v>0</v>
      </c>
      <c r="E176" s="5">
        <f t="shared" si="6"/>
        <v>100</v>
      </c>
      <c r="F176" s="249" t="str">
        <f>СВОД!E176</f>
        <v>Сазонова</v>
      </c>
    </row>
    <row r="177" spans="1:6">
      <c r="A177" s="136">
        <v>184</v>
      </c>
      <c r="B177" s="117" t="s">
        <v>783</v>
      </c>
      <c r="C177" s="117">
        <v>2</v>
      </c>
      <c r="D177" s="5">
        <v>0</v>
      </c>
      <c r="E177" s="5">
        <f t="shared" si="6"/>
        <v>100</v>
      </c>
      <c r="F177" s="249" t="str">
        <f>СВОД!E177</f>
        <v>Сазонова</v>
      </c>
    </row>
    <row r="178" spans="1:6">
      <c r="A178" s="136">
        <v>185</v>
      </c>
      <c r="B178" s="117" t="s">
        <v>758</v>
      </c>
      <c r="C178" s="117">
        <v>2</v>
      </c>
      <c r="D178" s="5">
        <v>0</v>
      </c>
      <c r="E178" s="5">
        <f t="shared" si="6"/>
        <v>100</v>
      </c>
      <c r="F178" s="249" t="str">
        <f>СВОД!E178</f>
        <v>Ахтямова</v>
      </c>
    </row>
    <row r="179" spans="1:6">
      <c r="A179" s="136">
        <v>186</v>
      </c>
      <c r="B179" s="117" t="s">
        <v>744</v>
      </c>
      <c r="C179" s="117">
        <v>3</v>
      </c>
      <c r="D179" s="5">
        <v>0</v>
      </c>
      <c r="E179" s="5">
        <f t="shared" si="6"/>
        <v>100</v>
      </c>
      <c r="F179" s="249" t="str">
        <f>СВОД!E179</f>
        <v>Емельянова</v>
      </c>
    </row>
    <row r="180" spans="1:6">
      <c r="A180" s="136">
        <v>187</v>
      </c>
      <c r="B180" s="117" t="s">
        <v>745</v>
      </c>
      <c r="C180" s="117">
        <v>3</v>
      </c>
      <c r="D180" s="5">
        <v>0</v>
      </c>
      <c r="E180" s="5">
        <f t="shared" si="6"/>
        <v>100</v>
      </c>
      <c r="F180" s="249" t="str">
        <f>СВОД!E180</f>
        <v>Клементьева</v>
      </c>
    </row>
    <row r="181" spans="1:6">
      <c r="A181" s="136">
        <v>188</v>
      </c>
      <c r="B181" s="117" t="s">
        <v>759</v>
      </c>
      <c r="C181" s="117">
        <v>3</v>
      </c>
      <c r="D181" s="5">
        <v>0</v>
      </c>
      <c r="E181" s="5">
        <f t="shared" si="6"/>
        <v>100</v>
      </c>
      <c r="F181" s="249" t="str">
        <f>СВОД!E181</f>
        <v>Савченко</v>
      </c>
    </row>
    <row r="182" spans="1:6">
      <c r="A182" s="136">
        <v>189</v>
      </c>
      <c r="B182" s="136" t="s">
        <v>797</v>
      </c>
      <c r="C182" s="117">
        <v>1</v>
      </c>
      <c r="D182" s="5">
        <v>0</v>
      </c>
      <c r="E182" s="5">
        <f t="shared" si="6"/>
        <v>100</v>
      </c>
      <c r="F182" s="249" t="str">
        <f>СВОД!E182</f>
        <v>Дарьин</v>
      </c>
    </row>
    <row r="183" spans="1:6">
      <c r="A183" s="136">
        <v>190</v>
      </c>
      <c r="B183" s="117" t="s">
        <v>807</v>
      </c>
      <c r="C183" s="117">
        <v>1</v>
      </c>
      <c r="D183" s="5">
        <v>0</v>
      </c>
      <c r="E183" s="5">
        <f t="shared" si="6"/>
        <v>100</v>
      </c>
      <c r="F183" s="249" t="str">
        <f>СВОД!E183</f>
        <v>Емельянова</v>
      </c>
    </row>
    <row r="184" spans="1:6">
      <c r="A184" s="136">
        <v>191</v>
      </c>
      <c r="B184" s="117" t="s">
        <v>808</v>
      </c>
      <c r="C184" s="117">
        <v>1</v>
      </c>
      <c r="D184" s="5">
        <v>0</v>
      </c>
      <c r="E184" s="5">
        <f t="shared" si="6"/>
        <v>100</v>
      </c>
      <c r="F184" s="249" t="str">
        <f>СВОД!E184</f>
        <v>Емельянова</v>
      </c>
    </row>
    <row r="185" spans="1:6">
      <c r="A185" s="136">
        <v>194</v>
      </c>
      <c r="B185" s="117" t="s">
        <v>773</v>
      </c>
      <c r="C185" s="117">
        <v>3</v>
      </c>
      <c r="D185" s="5">
        <v>0</v>
      </c>
      <c r="E185" s="5">
        <f t="shared" si="6"/>
        <v>100</v>
      </c>
      <c r="F185" s="249" t="str">
        <f>СВОД!E185</f>
        <v>Дарьин</v>
      </c>
    </row>
    <row r="186" spans="1:6">
      <c r="A186" s="136">
        <v>195</v>
      </c>
      <c r="B186" s="117" t="s">
        <v>781</v>
      </c>
      <c r="C186" s="117">
        <v>2</v>
      </c>
      <c r="D186" s="5">
        <v>0</v>
      </c>
      <c r="E186" s="5">
        <f t="shared" si="6"/>
        <v>100</v>
      </c>
      <c r="F186" s="249" t="str">
        <f>СВОД!E186</f>
        <v>Сазонова</v>
      </c>
    </row>
    <row r="187" spans="1:6">
      <c r="A187" s="136">
        <v>196</v>
      </c>
      <c r="B187" s="136" t="s">
        <v>809</v>
      </c>
      <c r="C187" s="244">
        <v>1</v>
      </c>
      <c r="D187" s="163">
        <v>0</v>
      </c>
      <c r="E187" s="5">
        <f t="shared" si="6"/>
        <v>100</v>
      </c>
      <c r="F187" s="249" t="str">
        <f>СВОД!E187</f>
        <v>Мансурова</v>
      </c>
    </row>
    <row r="188" spans="1:6">
      <c r="A188" s="136">
        <v>197</v>
      </c>
      <c r="B188" s="117" t="s">
        <v>750</v>
      </c>
      <c r="C188" s="244">
        <v>3</v>
      </c>
      <c r="D188" s="163">
        <v>0</v>
      </c>
      <c r="E188" s="5">
        <f t="shared" si="6"/>
        <v>100</v>
      </c>
      <c r="F188" s="249" t="str">
        <f>СВОД!E188</f>
        <v>Хасанов</v>
      </c>
    </row>
    <row r="189" spans="1:6">
      <c r="A189" s="136">
        <v>199</v>
      </c>
      <c r="B189" s="136" t="s">
        <v>810</v>
      </c>
      <c r="C189" s="244">
        <v>1</v>
      </c>
      <c r="D189" s="163">
        <v>0</v>
      </c>
      <c r="E189" s="5">
        <f t="shared" si="6"/>
        <v>100</v>
      </c>
      <c r="F189" s="249" t="str">
        <f>СВОД!E189</f>
        <v>Коровина</v>
      </c>
    </row>
    <row r="190" spans="1:6">
      <c r="A190" s="136">
        <v>200</v>
      </c>
      <c r="B190" s="117" t="s">
        <v>780</v>
      </c>
      <c r="C190" s="117">
        <v>2</v>
      </c>
      <c r="D190" s="5">
        <v>0</v>
      </c>
      <c r="E190" s="5">
        <f t="shared" si="6"/>
        <v>100</v>
      </c>
      <c r="F190" s="249" t="str">
        <f>СВОД!E190</f>
        <v>Савченко</v>
      </c>
    </row>
    <row r="191" spans="1:6">
      <c r="A191" s="136">
        <v>204</v>
      </c>
      <c r="B191" s="136" t="s">
        <v>802</v>
      </c>
      <c r="C191" s="117">
        <v>1</v>
      </c>
      <c r="D191" s="5">
        <v>0</v>
      </c>
      <c r="E191" s="5">
        <f t="shared" si="6"/>
        <v>100</v>
      </c>
      <c r="F191" s="249" t="str">
        <f>СВОД!E191</f>
        <v>Неуймина</v>
      </c>
    </row>
    <row r="192" spans="1:6">
      <c r="A192" s="136">
        <v>206</v>
      </c>
      <c r="B192" s="136" t="s">
        <v>811</v>
      </c>
      <c r="C192" s="117">
        <v>1</v>
      </c>
      <c r="D192" s="5">
        <v>0</v>
      </c>
      <c r="E192" s="5">
        <f t="shared" si="6"/>
        <v>100</v>
      </c>
      <c r="F192" s="249" t="str">
        <f>СВОД!E192</f>
        <v>Ахтямова</v>
      </c>
    </row>
    <row r="193" spans="1:9">
      <c r="A193" s="136">
        <v>207</v>
      </c>
      <c r="B193" s="136" t="s">
        <v>812</v>
      </c>
      <c r="C193" s="117">
        <v>1</v>
      </c>
      <c r="D193" s="5">
        <v>0</v>
      </c>
      <c r="E193" s="5">
        <f t="shared" si="6"/>
        <v>100</v>
      </c>
      <c r="F193" s="249" t="str">
        <f>СВОД!E193</f>
        <v>Ахтямова</v>
      </c>
    </row>
    <row r="196" spans="1:9">
      <c r="A196" s="2">
        <v>1</v>
      </c>
      <c r="B196" s="136" t="s">
        <v>530</v>
      </c>
      <c r="C196" s="41">
        <f>C68+C115+C117+C145+C168+C175+C178+C192+C193</f>
        <v>22</v>
      </c>
      <c r="D196" s="41">
        <f>D68+D115+D117+D145+D168+D175+D178+D192+D193</f>
        <v>2</v>
      </c>
      <c r="E196" s="5">
        <f t="shared" ref="E196:E211" si="7">100-D196*100/C196</f>
        <v>90.909090909090907</v>
      </c>
      <c r="H196" s="4">
        <v>100</v>
      </c>
      <c r="I196" s="48"/>
    </row>
    <row r="197" spans="1:9">
      <c r="A197" s="2">
        <v>2</v>
      </c>
      <c r="B197" s="136" t="s">
        <v>761</v>
      </c>
      <c r="C197" s="41">
        <f>C53+C54+C69+C116+C143+C144+C159</f>
        <v>21</v>
      </c>
      <c r="D197" s="41">
        <f>D53+D54+D69+D116+D143+D144+D159</f>
        <v>1</v>
      </c>
      <c r="E197" s="5">
        <f t="shared" si="7"/>
        <v>95.238095238095241</v>
      </c>
      <c r="H197" s="4" t="s">
        <v>532</v>
      </c>
      <c r="I197" s="49"/>
    </row>
    <row r="198" spans="1:9">
      <c r="A198" s="2">
        <v>3</v>
      </c>
      <c r="B198" s="136" t="s">
        <v>697</v>
      </c>
      <c r="C198" s="41">
        <f>C80+C100+C121+C130+C146+C148+C157+C163+C165+C179+C183+C184</f>
        <v>32</v>
      </c>
      <c r="D198" s="41">
        <f>D80+D100+D121+D130+D146+D148+D157+D163+D165+D179+D183+D184</f>
        <v>0</v>
      </c>
      <c r="E198" s="5">
        <f t="shared" si="7"/>
        <v>100</v>
      </c>
      <c r="H198" s="4" t="s">
        <v>183</v>
      </c>
      <c r="I198" s="50"/>
    </row>
    <row r="199" spans="1:9">
      <c r="A199" s="2">
        <v>4</v>
      </c>
      <c r="B199" s="136" t="s">
        <v>567</v>
      </c>
      <c r="C199" s="41">
        <f>C95+C97+C99+C122+C126+C150+C189</f>
        <v>19</v>
      </c>
      <c r="D199" s="41">
        <f>D95+D97+D99+D122+D126+D150+D189</f>
        <v>0</v>
      </c>
      <c r="E199" s="5">
        <f t="shared" si="7"/>
        <v>100</v>
      </c>
    </row>
    <row r="200" spans="1:9">
      <c r="A200" s="2">
        <v>5</v>
      </c>
      <c r="B200" s="136" t="s">
        <v>169</v>
      </c>
      <c r="C200" s="41">
        <f>C72+C73+C84+C101+C111+C118+C119+C129+C133+C137+C139+C152+C161+C164+C174+C181+C190+C167</f>
        <v>51</v>
      </c>
      <c r="D200" s="41">
        <f>D72+D73+D84+D101+D111+D118+D119+D129+D133+D137+D139+D152+D161+D164+D174+D181+D190+D167</f>
        <v>1</v>
      </c>
      <c r="E200" s="5">
        <f t="shared" si="7"/>
        <v>98.039215686274517</v>
      </c>
    </row>
    <row r="201" spans="1:9">
      <c r="A201" s="2">
        <v>6</v>
      </c>
      <c r="B201" s="136" t="s">
        <v>626</v>
      </c>
      <c r="C201" s="41">
        <f>C61+C76+C105+C106+C131+C160</f>
        <v>18</v>
      </c>
      <c r="D201" s="41">
        <f>D61+D76+D105+D106+D131+D160</f>
        <v>1</v>
      </c>
      <c r="E201" s="5">
        <f t="shared" si="7"/>
        <v>94.444444444444443</v>
      </c>
    </row>
    <row r="202" spans="1:9">
      <c r="A202" s="2">
        <v>7</v>
      </c>
      <c r="B202" s="136" t="s">
        <v>763</v>
      </c>
      <c r="C202" s="41">
        <f>C113+C114+C132+C134</f>
        <v>12</v>
      </c>
      <c r="D202" s="41">
        <f>D113+D114+D132+D134</f>
        <v>0</v>
      </c>
      <c r="E202" s="5">
        <f t="shared" si="7"/>
        <v>100</v>
      </c>
    </row>
    <row r="203" spans="1:9">
      <c r="A203" s="2">
        <v>8</v>
      </c>
      <c r="B203" s="136" t="s">
        <v>698</v>
      </c>
      <c r="C203" s="41">
        <f>C2+C10+C25+C33+C34+C36+C40+C41+C51+C58+C59+C60+C63+C78+C91+C171</f>
        <v>46</v>
      </c>
      <c r="D203" s="41">
        <f>D2+D10+D25+D33+D34+D36+D40+D41+D51+D58+D59+D60+D63+D78+D91+D171</f>
        <v>5</v>
      </c>
      <c r="E203" s="5">
        <f t="shared" si="7"/>
        <v>89.130434782608688</v>
      </c>
    </row>
    <row r="204" spans="1:9">
      <c r="A204" s="2">
        <v>9</v>
      </c>
      <c r="B204" s="136" t="s">
        <v>696</v>
      </c>
      <c r="C204" s="41">
        <f>C22+C27+C38+C50+C55+C56+C57+C74+C86+C88+C147+C166</f>
        <v>36</v>
      </c>
      <c r="D204" s="41">
        <f>D22+D27+D38+D50+D55+D56+D57+D74+D86+D88+D147+D166</f>
        <v>6</v>
      </c>
      <c r="E204" s="5">
        <f t="shared" si="7"/>
        <v>83.333333333333329</v>
      </c>
    </row>
    <row r="205" spans="1:9">
      <c r="A205" s="2">
        <v>10</v>
      </c>
      <c r="B205" s="136" t="s">
        <v>629</v>
      </c>
      <c r="C205" s="41">
        <f>C11+C21+C29+C31+C65+C89+C90+C96+C98+C138+C141+C151+C156+C169+C173</f>
        <v>41</v>
      </c>
      <c r="D205" s="41">
        <f>D11+D21+D29+D31+D65+D89+D90+D96+D98+D138+D141+D151+D156+D169+D173</f>
        <v>4</v>
      </c>
      <c r="E205" s="5">
        <f t="shared" si="7"/>
        <v>90.243902439024396</v>
      </c>
    </row>
    <row r="206" spans="1:9">
      <c r="A206" s="2">
        <v>11</v>
      </c>
      <c r="B206" s="136" t="s">
        <v>168</v>
      </c>
      <c r="C206" s="41">
        <f>C14+C16+C19+C28+C43+C45+C66+C79+C93+C94+C102+C112+C140+C172+C180+C170</f>
        <v>46</v>
      </c>
      <c r="D206" s="41">
        <f>D14+D16+D19+D28+D43+D45+D66+D79+D93+D94+D102+D112+D140+D172+D180+D170</f>
        <v>2</v>
      </c>
      <c r="E206" s="5">
        <f t="shared" si="7"/>
        <v>95.652173913043484</v>
      </c>
    </row>
    <row r="207" spans="1:9">
      <c r="A207" s="2">
        <v>12</v>
      </c>
      <c r="B207" s="136" t="s">
        <v>699</v>
      </c>
      <c r="C207" s="41">
        <f>C23+C32+C37+C49+C64+C85+C110+C124+C127+C149+C155+C158</f>
        <v>36</v>
      </c>
      <c r="D207" s="41">
        <f>D23+D32+D37+D49+D64+D85+D110+D124+D127+D149+D155+D158</f>
        <v>2</v>
      </c>
      <c r="E207" s="5">
        <f t="shared" si="7"/>
        <v>94.444444444444443</v>
      </c>
    </row>
    <row r="208" spans="1:9">
      <c r="A208" s="2">
        <v>13</v>
      </c>
      <c r="B208" s="136" t="s">
        <v>700</v>
      </c>
      <c r="C208" s="41">
        <f>C24+C26+C35+C46+C67+C52+C70+C83+C87+C92+C103+C107+C109+C128+C136+C153+C187</f>
        <v>48</v>
      </c>
      <c r="D208" s="41">
        <f>D24+D26+D35+D46+D67+D52+D70+D83+D87+D92+D103+D107+D109+D128+D136+D153+D187</f>
        <v>2</v>
      </c>
      <c r="E208" s="5">
        <f t="shared" si="7"/>
        <v>95.833333333333329</v>
      </c>
    </row>
    <row r="209" spans="1:5">
      <c r="A209" s="2">
        <v>14</v>
      </c>
      <c r="B209" s="136" t="s">
        <v>509</v>
      </c>
      <c r="C209" s="41">
        <f>C3+C4+C5+C7+C9+C13+C18+C30+C42+C44+C48+C62+C82+C120+C123+C162+C191</f>
        <v>49</v>
      </c>
      <c r="D209" s="41">
        <f>D3+D4+D5+D7+D9+D13+D18+D30+D42+D44+D48+D62+D82+D120+D123+D162+D191</f>
        <v>1</v>
      </c>
      <c r="E209" s="5">
        <f t="shared" si="7"/>
        <v>97.959183673469383</v>
      </c>
    </row>
    <row r="210" spans="1:5">
      <c r="A210" s="2">
        <v>15</v>
      </c>
      <c r="B210" s="136" t="s">
        <v>762</v>
      </c>
      <c r="C210" s="41">
        <f>C6+C8+C12+C20+C81+C154+C185+C182</f>
        <v>22</v>
      </c>
      <c r="D210" s="41">
        <f>D6+D8+D12+D20+D81+D154+D185+D182</f>
        <v>5</v>
      </c>
      <c r="E210" s="5">
        <f t="shared" si="7"/>
        <v>77.27272727272728</v>
      </c>
    </row>
    <row r="211" spans="1:5">
      <c r="A211" s="2">
        <v>16</v>
      </c>
      <c r="B211" s="136" t="s">
        <v>627</v>
      </c>
      <c r="C211" s="41">
        <f>C15+C17+C39+C47+C71+C75+C77+C104+C108+C125+C135+C142+C188</f>
        <v>39</v>
      </c>
      <c r="D211" s="41">
        <f>D15+D17+D39+D47+D71+D75+D77+D104+D108+D125+D135+D142+D188</f>
        <v>5</v>
      </c>
      <c r="E211" s="5">
        <f t="shared" si="7"/>
        <v>87.179487179487182</v>
      </c>
    </row>
    <row r="212" spans="1:5">
      <c r="A212" s="116"/>
      <c r="B212" s="239"/>
      <c r="C212" s="153"/>
      <c r="D212" s="153"/>
      <c r="E212" s="112"/>
    </row>
    <row r="213" spans="1:5">
      <c r="B213" s="196"/>
      <c r="E213" s="112"/>
    </row>
    <row r="214" spans="1:5">
      <c r="A214" s="2">
        <v>1</v>
      </c>
      <c r="B214" s="136" t="s">
        <v>442</v>
      </c>
      <c r="C214" s="41">
        <f>C77</f>
        <v>3</v>
      </c>
      <c r="D214" s="41">
        <f>D77</f>
        <v>0</v>
      </c>
      <c r="E214" s="5">
        <f t="shared" ref="E214:E232" si="8">100-D214*100/C214</f>
        <v>100</v>
      </c>
    </row>
    <row r="215" spans="1:5">
      <c r="A215" s="2">
        <v>2</v>
      </c>
      <c r="B215" s="136" t="s">
        <v>117</v>
      </c>
      <c r="C215" s="41">
        <f>C67+C70+C26+C109</f>
        <v>12</v>
      </c>
      <c r="D215" s="41">
        <f>D67+D70+D26+D109</f>
        <v>0</v>
      </c>
      <c r="E215" s="5">
        <f t="shared" si="8"/>
        <v>100</v>
      </c>
    </row>
    <row r="216" spans="1:5">
      <c r="A216" s="2">
        <v>3</v>
      </c>
      <c r="B216" s="136" t="s">
        <v>598</v>
      </c>
      <c r="C216" s="41">
        <f>C129+C161</f>
        <v>6</v>
      </c>
      <c r="D216" s="41">
        <f>D129+D161</f>
        <v>0</v>
      </c>
      <c r="E216" s="5">
        <f t="shared" si="8"/>
        <v>100</v>
      </c>
    </row>
    <row r="217" spans="1:5">
      <c r="A217" s="2">
        <v>4</v>
      </c>
      <c r="B217" s="136" t="s">
        <v>119</v>
      </c>
      <c r="C217" s="41">
        <f>C46+C92+C107+C128+C187</f>
        <v>13</v>
      </c>
      <c r="D217" s="41">
        <f>D46+D92+D107+D128+D187</f>
        <v>0</v>
      </c>
      <c r="E217" s="5">
        <f t="shared" si="8"/>
        <v>100</v>
      </c>
    </row>
    <row r="218" spans="1:5">
      <c r="A218" s="2">
        <v>5</v>
      </c>
      <c r="B218" s="136" t="s">
        <v>112</v>
      </c>
      <c r="C218" s="41">
        <f>C191+C182+C173+C170+C169+C185+C171+C172+C188+C156+C180+C2+C3+C4+C5+C6+C7+C8+C9+C10+C11+C12+C13+C14+C15+C16+C17+C18+C19+C20+C21+C22+C23+C24+C25+C27+C28+C29+C30+C31+C32+C33+C34+C35+C36+C37+C38+C39+C40+C41+C42+C43+C44+C45+C47+C48+C49+C50+C51+C52+C55+C56+C57+C58+C59+C60+C62+C63+C64+C65+C66+C71+C74+C75+C78+C79+C81+C82+C83+C85+C86+C87+C88+C89+C90+C91+C93+C94+C96+C98+C102+C103+C104+C108+C110+C112+C120+C123+C124+C127+C135+C136+C138+C140+C141+C147+C149+C151+C153+C154+C155+C158+C162+C166</f>
        <v>329</v>
      </c>
      <c r="D218" s="41">
        <f>D191+D182+D173+D170+D169+D185+D171+D172+D188+D156+D180+D2+D3+D4+D5+D6+D7+D8+D9+D10+D11+D12+D13+D14+D15+D16+D17+D18+D19+D20+D21+D22+D23+D24+D25+D27+D28+D29+D30+D31+D32+D33+D34+D35+D36+D37+D38+D39+D40+D41+D42+D43+D44+D45+D47+D48+D49+D50+D51+D52+D55+D56+D57+D58+D59+D60+D62+D63+D64+D65+D66+D71+D74+D75+D78+D79+D81+D82+D83+D85+D86+D87+D88+D89+D90+D91+D93+D94+D96+D98+D102+D103+D104+D108+D110+D112+D120+D123+D124+D127+D135+D136+D138+D140+D141+D147+D149+D151+D153+D154+D155+D158+D162+D166</f>
        <v>32</v>
      </c>
      <c r="E218" s="5">
        <f t="shared" si="8"/>
        <v>90.273556231003042</v>
      </c>
    </row>
    <row r="219" spans="1:5">
      <c r="A219" s="2">
        <v>6</v>
      </c>
      <c r="B219" s="136" t="s">
        <v>614</v>
      </c>
      <c r="C219" s="41">
        <f>C133+C174</f>
        <v>6</v>
      </c>
      <c r="D219" s="41">
        <f>D133+D174</f>
        <v>0</v>
      </c>
      <c r="E219" s="5">
        <f t="shared" si="8"/>
        <v>100</v>
      </c>
    </row>
    <row r="220" spans="1:5">
      <c r="A220" s="2">
        <v>7</v>
      </c>
      <c r="B220" s="136" t="s">
        <v>524</v>
      </c>
      <c r="C220" s="41">
        <f>C95+C97+C99+C122+C126+C150+C189</f>
        <v>19</v>
      </c>
      <c r="D220" s="41">
        <f>D95+D97+D99+D122+D126+D150+D189</f>
        <v>0</v>
      </c>
      <c r="E220" s="5">
        <f t="shared" si="8"/>
        <v>100</v>
      </c>
    </row>
    <row r="221" spans="1:5">
      <c r="A221" s="2">
        <v>8</v>
      </c>
      <c r="B221" s="136" t="s">
        <v>805</v>
      </c>
      <c r="C221" s="41">
        <f>C183+C184</f>
        <v>2</v>
      </c>
      <c r="D221" s="41">
        <f>D183+D184</f>
        <v>0</v>
      </c>
      <c r="E221" s="5">
        <f t="shared" si="8"/>
        <v>100</v>
      </c>
    </row>
    <row r="222" spans="1:5">
      <c r="A222" s="2">
        <v>9</v>
      </c>
      <c r="B222" s="136" t="s">
        <v>649</v>
      </c>
      <c r="C222" s="41">
        <f>C146+C148+C163+C165</f>
        <v>12</v>
      </c>
      <c r="D222" s="41">
        <f>D146+D148+D163+D165</f>
        <v>0</v>
      </c>
      <c r="E222" s="5">
        <f t="shared" si="8"/>
        <v>100</v>
      </c>
    </row>
    <row r="223" spans="1:5">
      <c r="A223" s="2">
        <v>10</v>
      </c>
      <c r="B223" s="136" t="s">
        <v>122</v>
      </c>
      <c r="C223" s="41">
        <f>C178+C175+C53+C54+C68+C69+C115+C116+C117+C143+C144+C145+C159+C168+C192+C193</f>
        <v>43</v>
      </c>
      <c r="D223" s="41">
        <f>D178+D175+D53+D54+D68+D69+D115+D116+D117+D143+D144+D145+D159+D168+D192+D193</f>
        <v>3</v>
      </c>
      <c r="E223" s="5">
        <f t="shared" si="8"/>
        <v>93.023255813953483</v>
      </c>
    </row>
    <row r="224" spans="1:5">
      <c r="A224" s="2">
        <v>11</v>
      </c>
      <c r="B224" s="136" t="s">
        <v>171</v>
      </c>
      <c r="C224" s="41">
        <f>C181+C73+C111+C137</f>
        <v>12</v>
      </c>
      <c r="D224" s="41">
        <f>D181+D73+D111+D137</f>
        <v>1</v>
      </c>
      <c r="E224" s="5">
        <f t="shared" si="8"/>
        <v>91.666666666666671</v>
      </c>
    </row>
    <row r="225" spans="1:5">
      <c r="A225" s="2">
        <v>12</v>
      </c>
      <c r="B225" s="136" t="s">
        <v>770</v>
      </c>
      <c r="C225" s="41">
        <f>C176+C177+C186</f>
        <v>6</v>
      </c>
      <c r="D225" s="41">
        <f>D176+D177+D186</f>
        <v>0</v>
      </c>
      <c r="E225" s="5">
        <f t="shared" si="8"/>
        <v>100</v>
      </c>
    </row>
    <row r="226" spans="1:5">
      <c r="A226" s="2">
        <v>13</v>
      </c>
      <c r="B226" s="136" t="s">
        <v>124</v>
      </c>
      <c r="C226" s="41">
        <f>C72+C84+C101+C118+C119+C139+C190+C167</f>
        <v>21</v>
      </c>
      <c r="D226" s="41">
        <f>D72+D84+D101+D118+D119+D139+D190+D167</f>
        <v>0</v>
      </c>
      <c r="E226" s="5">
        <f t="shared" si="8"/>
        <v>100</v>
      </c>
    </row>
    <row r="227" spans="1:5">
      <c r="A227" s="2">
        <v>14</v>
      </c>
      <c r="B227" s="136" t="s">
        <v>654</v>
      </c>
      <c r="C227" s="41">
        <f>C152+C164</f>
        <v>6</v>
      </c>
      <c r="D227" s="41">
        <f>D152+D164</f>
        <v>0</v>
      </c>
      <c r="E227" s="5">
        <f t="shared" si="8"/>
        <v>100</v>
      </c>
    </row>
    <row r="228" spans="1:5">
      <c r="A228" s="2">
        <v>15</v>
      </c>
      <c r="B228" s="136" t="s">
        <v>471</v>
      </c>
      <c r="C228" s="41">
        <f>C80+C100+C121+C130+C157+C179</f>
        <v>18</v>
      </c>
      <c r="D228" s="41">
        <f>D80+D100+D121+D130+D157+D179</f>
        <v>0</v>
      </c>
      <c r="E228" s="5">
        <f t="shared" si="8"/>
        <v>100</v>
      </c>
    </row>
    <row r="229" spans="1:5">
      <c r="A229" s="2">
        <v>16</v>
      </c>
      <c r="B229" s="136" t="s">
        <v>559</v>
      </c>
      <c r="C229" s="41">
        <f>C113+C114+C132+C134</f>
        <v>12</v>
      </c>
      <c r="D229" s="41">
        <f>D113+D114+D132+D134</f>
        <v>0</v>
      </c>
      <c r="E229" s="5">
        <f t="shared" si="8"/>
        <v>100</v>
      </c>
    </row>
    <row r="230" spans="1:5">
      <c r="A230" s="2">
        <v>17</v>
      </c>
      <c r="B230" s="136" t="s">
        <v>584</v>
      </c>
      <c r="C230" s="41">
        <f>C125+C142</f>
        <v>6</v>
      </c>
      <c r="D230" s="41">
        <f>D125+D142</f>
        <v>0</v>
      </c>
      <c r="E230" s="5">
        <f t="shared" si="8"/>
        <v>100</v>
      </c>
    </row>
    <row r="231" spans="1:5">
      <c r="A231" s="2">
        <v>18</v>
      </c>
      <c r="B231" s="136" t="s">
        <v>593</v>
      </c>
      <c r="C231" s="41">
        <f>C131</f>
        <v>3</v>
      </c>
      <c r="D231" s="41">
        <f>D131</f>
        <v>0</v>
      </c>
      <c r="E231" s="5">
        <f t="shared" si="8"/>
        <v>100</v>
      </c>
    </row>
    <row r="232" spans="1:5">
      <c r="A232" s="2">
        <v>19</v>
      </c>
      <c r="B232" s="136" t="s">
        <v>115</v>
      </c>
      <c r="C232" s="41">
        <f>C61+C76+C105+C106+C160</f>
        <v>15</v>
      </c>
      <c r="D232" s="41">
        <f>D61+D76+D105+D106+D160</f>
        <v>1</v>
      </c>
      <c r="E232" s="5">
        <f t="shared" si="8"/>
        <v>93.333333333333329</v>
      </c>
    </row>
    <row r="233" spans="1:5">
      <c r="A233" s="116"/>
      <c r="B233" s="116"/>
    </row>
    <row r="235" spans="1:5">
      <c r="A235" s="2">
        <v>1</v>
      </c>
      <c r="B235" s="136" t="s">
        <v>167</v>
      </c>
      <c r="C235" s="41">
        <f>C167+C183+C184+C189+C192+C193+C190+C181+C178+C174+C175+C179+C168+C159+C53+C54+C68+C69+C72+C73+C80+C84+C95+C97+C99+C100+C101+C111+C115+C116+C117+C118+C119+C121+C122+C126+C129+C130+C133+C137+C139+C143+C144+C145+C146+C148+C150+C152+C157+C161+C163+C164+C165</f>
        <v>145</v>
      </c>
      <c r="D235" s="41">
        <f>D167+D183+D184+D189+D192+D193+D190+D181+D178+D174+D175+D179+D168+D159+D53+D54+D68+D69+D72+D73+D80+D84+D95+D97+D99+D100+D101+D111+D115+D116+D117+D118+D119+D121+D122+D126+D129+D130+D133+D137+D139+D143+D144+D145+D146+D148+D150+D152+D157+D161+D163+D164+D165</f>
        <v>4</v>
      </c>
      <c r="E235" s="5">
        <f t="shared" ref="E235:E239" si="9">100-D235*100/C235</f>
        <v>97.241379310344826</v>
      </c>
    </row>
    <row r="236" spans="1:5">
      <c r="A236" s="2">
        <v>2</v>
      </c>
      <c r="B236" s="136" t="s">
        <v>170</v>
      </c>
      <c r="C236" s="41">
        <f>C61+C76+C105+C106+C113+C114+C131+C132+C134+C160</f>
        <v>30</v>
      </c>
      <c r="D236" s="41">
        <f>D61+D76+D105+D106+D113+D114+D131+D132+D134+D160</f>
        <v>1</v>
      </c>
      <c r="E236" s="5">
        <f t="shared" si="9"/>
        <v>96.666666666666671</v>
      </c>
    </row>
    <row r="237" spans="1:5">
      <c r="A237" s="2">
        <v>3</v>
      </c>
      <c r="B237" s="136" t="s">
        <v>777</v>
      </c>
      <c r="C237" s="41">
        <f>C176+C177+C186</f>
        <v>6</v>
      </c>
      <c r="D237" s="41">
        <f>D176+D177+D186</f>
        <v>0</v>
      </c>
      <c r="E237" s="5">
        <f t="shared" si="9"/>
        <v>100</v>
      </c>
    </row>
    <row r="238" spans="1:5">
      <c r="A238" s="2">
        <v>4</v>
      </c>
      <c r="B238" s="136" t="s">
        <v>620</v>
      </c>
      <c r="C238" s="41">
        <f>C191+C187+C170+C172+C180+C3+C4+C5+C7+C9+C13+C14+C16+C18+C19+C23+C24+C26+C28+C30+C32+C35+C37+C42+C43+C44+C45+C46+C48+C49+C52+C62+C64+C66+C67+C70+C79+C82+C83+C85+C87+C92+C93+C94+C102+C103+C107+C109+C110+C112+C120+C123+C124+C127+C128+C136+C140+C149+C153+C155+C158+C162</f>
        <v>179</v>
      </c>
      <c r="D238" s="41">
        <f>D191+D187+D170+D172+D180+D3+D4+D5+D7+D9+D13+D14+D16+D18+D19+D23+D24+D26+D28+D30+D32+D35+D37+D42+D43+D44+D45+D46+D48+D49+D52+D62+D64+D66+D67+D70+D79+D82+D83+D85+D87+D92+D93+D94+D102+D103+D107+D109+D110+D112+D120+D123+D124+D127+D128+D136+D140+D149+D153+D155+D158+D162</f>
        <v>7</v>
      </c>
      <c r="E238" s="5">
        <f t="shared" si="9"/>
        <v>96.089385474860336</v>
      </c>
    </row>
    <row r="239" spans="1:5">
      <c r="A239" s="2">
        <v>5</v>
      </c>
      <c r="B239" s="89" t="s">
        <v>701</v>
      </c>
      <c r="C239" s="41">
        <f>C169+C173+C182+C185+C171+C188+C51+C156+C2+C6+C8+C10+C11+C12+C15+C17+C20+C21+C22+C25+C27+C29+C31+C33+C34+C36+C38+C39+C40+C41+C47+C50+C55+C56+C57+C58+C59+C60+C63+C65+C71+C74+C75+C77+C78+C81+C86+C88+C89+C90+C91+C96+C98+C104+C108+C125+C135+C138+C141+C142+C147+C151+C154+C166</f>
        <v>184</v>
      </c>
      <c r="D239" s="41">
        <f>D169+D173+D182+D185+D171+D188+D51+D156+D2+D6+D8+D10+D11+D12+D15+D17+D20+D21+D22+D25+D27+D29+D31+D33+D34+D36+D38+D39+D40+D41+D47+D50+D55+D56+D57+D58+D59+D60+D63+D65+D71+D74+D75+D77+D78+D81+D86+D88+D89+D90+D91+D96+D98+D104+D108+D125+D135+D138+D141+D142+D147+D151+D154+D166</f>
        <v>25</v>
      </c>
      <c r="E239" s="5">
        <f t="shared" si="9"/>
        <v>86.413043478260875</v>
      </c>
    </row>
    <row r="241" spans="2:11">
      <c r="B241" s="123" t="s">
        <v>218</v>
      </c>
      <c r="C241" s="123"/>
      <c r="D241" s="123"/>
      <c r="E241" s="123"/>
      <c r="F241" s="123"/>
      <c r="G241" s="123"/>
      <c r="H241" s="123"/>
      <c r="I241" s="123"/>
      <c r="J241" s="123"/>
      <c r="K241" s="123"/>
    </row>
    <row r="243" spans="2:11">
      <c r="B243" s="352" t="s">
        <v>383</v>
      </c>
      <c r="C243" s="357"/>
      <c r="D243" s="357"/>
      <c r="E243" s="357"/>
      <c r="F243" s="357"/>
      <c r="G243" s="357"/>
      <c r="H243" s="357"/>
      <c r="I243" s="357"/>
      <c r="J243" s="357"/>
      <c r="K243" s="357"/>
    </row>
    <row r="244" spans="2:11">
      <c r="B244" s="357" t="s">
        <v>256</v>
      </c>
      <c r="C244" s="357"/>
      <c r="D244" s="357"/>
      <c r="E244" s="357"/>
      <c r="F244" s="357"/>
      <c r="G244" s="357"/>
      <c r="H244" s="357"/>
      <c r="I244" s="357"/>
      <c r="J244" s="357"/>
      <c r="K244" s="357"/>
    </row>
    <row r="245" spans="2:11">
      <c r="B245" s="357" t="s">
        <v>257</v>
      </c>
      <c r="C245" s="357"/>
      <c r="D245" s="357"/>
      <c r="E245" s="357"/>
      <c r="F245" s="357"/>
      <c r="G245" s="357"/>
      <c r="H245" s="357"/>
      <c r="I245" s="357"/>
      <c r="J245" s="357"/>
      <c r="K245" s="357"/>
    </row>
    <row r="246" spans="2:11">
      <c r="B246" s="357" t="s">
        <v>384</v>
      </c>
      <c r="C246" s="357"/>
      <c r="D246" s="357"/>
      <c r="E246" s="357"/>
      <c r="F246" s="357"/>
      <c r="G246" s="357"/>
      <c r="H246" s="357"/>
      <c r="I246" s="357"/>
      <c r="J246" s="357"/>
      <c r="K246" s="357"/>
    </row>
    <row r="249" spans="2:11">
      <c r="B249" s="14"/>
    </row>
  </sheetData>
  <mergeCells count="4">
    <mergeCell ref="B243:K243"/>
    <mergeCell ref="B244:K244"/>
    <mergeCell ref="B245:K245"/>
    <mergeCell ref="B246:K246"/>
  </mergeCells>
  <conditionalFormatting sqref="E196:E211 E235:E239 E214:E232">
    <cfRule type="cellIs" dxfId="137" priority="40" operator="lessThan">
      <formula>90</formula>
    </cfRule>
    <cfRule type="cellIs" dxfId="136" priority="41" operator="between">
      <formula>99.99</formula>
      <formula>90</formula>
    </cfRule>
    <cfRule type="cellIs" dxfId="135" priority="42" operator="equal">
      <formula>100</formula>
    </cfRule>
  </conditionalFormatting>
  <conditionalFormatting sqref="E2:E193">
    <cfRule type="cellIs" dxfId="134" priority="7" operator="lessThan">
      <formula>100</formula>
    </cfRule>
    <cfRule type="cellIs" dxfId="133" priority="8" operator="equal">
      <formula>100</formula>
    </cfRule>
  </conditionalFormatting>
  <hyperlinks>
    <hyperlink ref="H1" location="СВОД!A1" display="СВОД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250"/>
  <sheetViews>
    <sheetView zoomScale="85" zoomScaleNormal="85" workbookViewId="0">
      <pane xSplit="1" ySplit="1" topLeftCell="B140" activePane="bottomRight" state="frozen"/>
      <selection activeCell="G201" sqref="G201"/>
      <selection pane="topRight" activeCell="G201" sqref="G201"/>
      <selection pane="bottomLeft" activeCell="G201" sqref="G201"/>
      <selection pane="bottomRight" activeCell="H1" sqref="H1"/>
    </sheetView>
  </sheetViews>
  <sheetFormatPr defaultRowHeight="14.4"/>
  <cols>
    <col min="1" max="1" width="4.109375" bestFit="1" customWidth="1"/>
    <col min="2" max="2" width="29.109375" bestFit="1" customWidth="1"/>
    <col min="3" max="3" width="8" customWidth="1"/>
    <col min="4" max="4" width="11.6640625" customWidth="1"/>
    <col min="5" max="5" width="7.5546875" bestFit="1" customWidth="1"/>
    <col min="6" max="6" width="11.21875" bestFit="1" customWidth="1"/>
    <col min="8" max="8" width="20" bestFit="1" customWidth="1"/>
    <col min="9" max="9" width="20.6640625" bestFit="1" customWidth="1"/>
  </cols>
  <sheetData>
    <row r="1" spans="1:13" ht="28.95" customHeight="1">
      <c r="A1" s="1" t="s">
        <v>0</v>
      </c>
      <c r="B1" s="3" t="s">
        <v>1</v>
      </c>
      <c r="C1" s="64" t="s">
        <v>97</v>
      </c>
      <c r="D1" s="64" t="s">
        <v>101</v>
      </c>
      <c r="E1" s="3" t="s">
        <v>88</v>
      </c>
      <c r="F1" s="249" t="str">
        <f>СВОД!E1</f>
        <v>Супервайзер</v>
      </c>
      <c r="H1" s="10" t="s">
        <v>100</v>
      </c>
    </row>
    <row r="2" spans="1:13">
      <c r="A2" s="1">
        <v>1</v>
      </c>
      <c r="B2" s="1" t="s">
        <v>2</v>
      </c>
      <c r="C2" s="117">
        <f>ценники!C2</f>
        <v>3</v>
      </c>
      <c r="D2" s="5">
        <v>3</v>
      </c>
      <c r="E2" s="5">
        <f>100-D2*100/C2</f>
        <v>0</v>
      </c>
      <c r="F2" s="249" t="str">
        <f>СВОД!E2</f>
        <v>Ахрамеева</v>
      </c>
    </row>
    <row r="3" spans="1:13">
      <c r="A3" s="1">
        <v>2</v>
      </c>
      <c r="B3" s="1" t="s">
        <v>3</v>
      </c>
      <c r="C3" s="117">
        <f>ценники!C3</f>
        <v>3</v>
      </c>
      <c r="D3" s="5">
        <v>3</v>
      </c>
      <c r="E3" s="5">
        <f t="shared" ref="E3:E65" si="0">100-D3*100/C3</f>
        <v>0</v>
      </c>
      <c r="F3" s="249" t="str">
        <f>СВОД!E3</f>
        <v>Неуймина</v>
      </c>
    </row>
    <row r="4" spans="1:13">
      <c r="A4" s="1">
        <v>3</v>
      </c>
      <c r="B4" s="1" t="s">
        <v>4</v>
      </c>
      <c r="C4" s="117">
        <f>ценники!C4</f>
        <v>3</v>
      </c>
      <c r="D4" s="5">
        <v>1</v>
      </c>
      <c r="E4" s="5">
        <f t="shared" si="0"/>
        <v>66.666666666666657</v>
      </c>
      <c r="F4" s="249" t="str">
        <f>СВОД!E4</f>
        <v>Неуймина</v>
      </c>
    </row>
    <row r="5" spans="1:13">
      <c r="A5" s="1">
        <v>4</v>
      </c>
      <c r="B5" s="1" t="s">
        <v>5</v>
      </c>
      <c r="C5" s="117">
        <f>ценники!C5</f>
        <v>3</v>
      </c>
      <c r="D5" s="5">
        <v>0</v>
      </c>
      <c r="E5" s="5">
        <f t="shared" si="0"/>
        <v>100</v>
      </c>
      <c r="F5" s="249" t="str">
        <f>СВОД!E5</f>
        <v>Неуймина</v>
      </c>
      <c r="H5" s="4">
        <v>100</v>
      </c>
      <c r="I5" s="48"/>
    </row>
    <row r="6" spans="1:13">
      <c r="A6" s="1">
        <v>5</v>
      </c>
      <c r="B6" s="1" t="s">
        <v>6</v>
      </c>
      <c r="C6" s="117">
        <f>ценники!C6</f>
        <v>3</v>
      </c>
      <c r="D6" s="5">
        <v>1</v>
      </c>
      <c r="E6" s="5">
        <f t="shared" si="0"/>
        <v>66.666666666666657</v>
      </c>
      <c r="F6" s="249" t="str">
        <f>СВОД!E6</f>
        <v>Дарьин</v>
      </c>
      <c r="H6" s="4" t="s">
        <v>202</v>
      </c>
      <c r="I6" s="50"/>
    </row>
    <row r="7" spans="1:13">
      <c r="A7" s="1">
        <v>6</v>
      </c>
      <c r="B7" s="1" t="s">
        <v>7</v>
      </c>
      <c r="C7" s="117">
        <f>ценники!C7</f>
        <v>3</v>
      </c>
      <c r="D7" s="5">
        <v>3</v>
      </c>
      <c r="E7" s="5">
        <f t="shared" si="0"/>
        <v>0</v>
      </c>
      <c r="F7" s="249" t="str">
        <f>СВОД!E7</f>
        <v>Неуймина</v>
      </c>
    </row>
    <row r="8" spans="1:13">
      <c r="A8" s="1">
        <v>7</v>
      </c>
      <c r="B8" s="1" t="s">
        <v>8</v>
      </c>
      <c r="C8" s="117">
        <f>ценники!C8</f>
        <v>3</v>
      </c>
      <c r="D8" s="5">
        <v>1</v>
      </c>
      <c r="E8" s="5">
        <f t="shared" si="0"/>
        <v>66.666666666666657</v>
      </c>
      <c r="F8" s="249" t="str">
        <f>СВОД!E8</f>
        <v>Дарьин</v>
      </c>
      <c r="H8" t="s">
        <v>288</v>
      </c>
      <c r="I8" s="125">
        <v>42158</v>
      </c>
    </row>
    <row r="9" spans="1:13">
      <c r="A9" s="1">
        <v>8</v>
      </c>
      <c r="B9" s="1" t="s">
        <v>9</v>
      </c>
      <c r="C9" s="117">
        <f>ценники!C9</f>
        <v>3</v>
      </c>
      <c r="D9" s="5">
        <v>0</v>
      </c>
      <c r="E9" s="5">
        <f t="shared" si="0"/>
        <v>100</v>
      </c>
      <c r="F9" s="249" t="str">
        <f>СВОД!E9</f>
        <v>Неуймина</v>
      </c>
      <c r="H9" t="s">
        <v>289</v>
      </c>
      <c r="I9" t="s">
        <v>476</v>
      </c>
    </row>
    <row r="10" spans="1:13">
      <c r="A10" s="1">
        <v>9</v>
      </c>
      <c r="B10" s="1" t="s">
        <v>10</v>
      </c>
      <c r="C10" s="117">
        <f>ценники!C10</f>
        <v>3</v>
      </c>
      <c r="D10" s="5">
        <v>2</v>
      </c>
      <c r="E10" s="5">
        <f t="shared" si="0"/>
        <v>33.333333333333329</v>
      </c>
      <c r="F10" s="249" t="str">
        <f>СВОД!E10</f>
        <v>Ахрамеева</v>
      </c>
    </row>
    <row r="11" spans="1:13">
      <c r="A11" s="1">
        <v>10</v>
      </c>
      <c r="B11" s="1" t="s">
        <v>11</v>
      </c>
      <c r="C11" s="117">
        <f>ценники!C11</f>
        <v>3</v>
      </c>
      <c r="D11" s="5">
        <v>0</v>
      </c>
      <c r="E11" s="5">
        <f t="shared" si="0"/>
        <v>100</v>
      </c>
      <c r="F11" s="249" t="str">
        <f>СВОД!E11</f>
        <v>Калинина</v>
      </c>
    </row>
    <row r="12" spans="1:13">
      <c r="A12" s="1">
        <v>11</v>
      </c>
      <c r="B12" s="1" t="s">
        <v>12</v>
      </c>
      <c r="C12" s="117">
        <f>ценники!C12</f>
        <v>3</v>
      </c>
      <c r="D12" s="5">
        <v>0</v>
      </c>
      <c r="E12" s="5">
        <f t="shared" si="0"/>
        <v>100</v>
      </c>
      <c r="F12" s="249" t="str">
        <f>СВОД!E12</f>
        <v>Дарьин</v>
      </c>
    </row>
    <row r="13" spans="1:13">
      <c r="A13" s="1">
        <v>12</v>
      </c>
      <c r="B13" s="1" t="s">
        <v>13</v>
      </c>
      <c r="C13" s="117">
        <f>ценники!C13</f>
        <v>3</v>
      </c>
      <c r="D13" s="5">
        <v>2</v>
      </c>
      <c r="E13" s="5">
        <f t="shared" si="0"/>
        <v>33.333333333333329</v>
      </c>
      <c r="F13" s="249" t="str">
        <f>СВОД!E13</f>
        <v>Неуймина</v>
      </c>
    </row>
    <row r="14" spans="1:13">
      <c r="A14" s="1">
        <v>13</v>
      </c>
      <c r="B14" s="1" t="s">
        <v>14</v>
      </c>
      <c r="C14" s="117">
        <f>ценники!C14</f>
        <v>3</v>
      </c>
      <c r="D14" s="5">
        <v>0</v>
      </c>
      <c r="E14" s="5">
        <f t="shared" si="0"/>
        <v>100</v>
      </c>
      <c r="F14" s="249" t="str">
        <f>СВОД!E14</f>
        <v>Клементьева</v>
      </c>
    </row>
    <row r="15" spans="1:13">
      <c r="A15" s="1">
        <v>14</v>
      </c>
      <c r="B15" s="1" t="s">
        <v>15</v>
      </c>
      <c r="C15" s="117">
        <f>ценники!C15</f>
        <v>3</v>
      </c>
      <c r="D15" s="5">
        <v>0</v>
      </c>
      <c r="E15" s="5">
        <f t="shared" si="0"/>
        <v>100</v>
      </c>
      <c r="F15" s="249" t="str">
        <f>СВОД!E15</f>
        <v>Хасанов</v>
      </c>
    </row>
    <row r="16" spans="1:13">
      <c r="A16" s="1">
        <v>15</v>
      </c>
      <c r="B16" s="1" t="s">
        <v>16</v>
      </c>
      <c r="C16" s="117">
        <f>ценники!C16</f>
        <v>3</v>
      </c>
      <c r="D16" s="5">
        <v>0</v>
      </c>
      <c r="E16" s="5">
        <f t="shared" si="0"/>
        <v>100</v>
      </c>
      <c r="F16" s="249" t="str">
        <f>СВОД!E16</f>
        <v>Клементьева</v>
      </c>
      <c r="I16" s="14"/>
      <c r="J16" s="14"/>
      <c r="K16" s="14"/>
      <c r="L16" s="14"/>
      <c r="M16" s="14"/>
    </row>
    <row r="17" spans="1:13">
      <c r="A17" s="1">
        <v>16</v>
      </c>
      <c r="B17" s="1" t="s">
        <v>17</v>
      </c>
      <c r="C17" s="117">
        <f>ценники!C17</f>
        <v>3</v>
      </c>
      <c r="D17" s="5">
        <v>1</v>
      </c>
      <c r="E17" s="5">
        <f t="shared" si="0"/>
        <v>66.666666666666657</v>
      </c>
      <c r="F17" s="249" t="str">
        <f>СВОД!E17</f>
        <v>Хасанов</v>
      </c>
      <c r="I17" s="14"/>
      <c r="J17" s="14"/>
      <c r="K17" s="14"/>
      <c r="L17" s="14"/>
      <c r="M17" s="14"/>
    </row>
    <row r="18" spans="1:13">
      <c r="A18" s="1">
        <v>17</v>
      </c>
      <c r="B18" s="1" t="s">
        <v>18</v>
      </c>
      <c r="C18" s="117">
        <f>ценники!C18</f>
        <v>3</v>
      </c>
      <c r="D18" s="5">
        <v>0</v>
      </c>
      <c r="E18" s="5">
        <f t="shared" si="0"/>
        <v>100</v>
      </c>
      <c r="F18" s="249" t="str">
        <f>СВОД!E18</f>
        <v>Неуймина</v>
      </c>
      <c r="I18" s="14"/>
      <c r="J18" s="14"/>
      <c r="K18" s="14"/>
      <c r="L18" s="14"/>
      <c r="M18" s="14"/>
    </row>
    <row r="19" spans="1:13">
      <c r="A19" s="1">
        <v>18</v>
      </c>
      <c r="B19" s="1" t="s">
        <v>19</v>
      </c>
      <c r="C19" s="117">
        <f>ценники!C19</f>
        <v>3</v>
      </c>
      <c r="D19" s="5">
        <v>1</v>
      </c>
      <c r="E19" s="5">
        <f t="shared" si="0"/>
        <v>66.666666666666657</v>
      </c>
      <c r="F19" s="249" t="str">
        <f>СВОД!E19</f>
        <v>Клементьева</v>
      </c>
      <c r="I19" s="14"/>
      <c r="J19" s="14"/>
      <c r="K19" s="14"/>
      <c r="L19" s="14"/>
      <c r="M19" s="14"/>
    </row>
    <row r="20" spans="1:13">
      <c r="A20" s="1">
        <v>19</v>
      </c>
      <c r="B20" s="1" t="s">
        <v>20</v>
      </c>
      <c r="C20" s="117">
        <f>ценники!C20</f>
        <v>3</v>
      </c>
      <c r="D20" s="5">
        <v>1</v>
      </c>
      <c r="E20" s="5">
        <f t="shared" si="0"/>
        <v>66.666666666666657</v>
      </c>
      <c r="F20" s="249" t="str">
        <f>СВОД!E20</f>
        <v>Дарьин</v>
      </c>
      <c r="I20" s="14"/>
      <c r="J20" s="14"/>
      <c r="K20" s="14"/>
      <c r="L20" s="14"/>
      <c r="M20" s="14"/>
    </row>
    <row r="21" spans="1:13">
      <c r="A21" s="1">
        <v>20</v>
      </c>
      <c r="B21" s="1" t="s">
        <v>21</v>
      </c>
      <c r="C21" s="117">
        <f>ценники!C21</f>
        <v>3</v>
      </c>
      <c r="D21" s="5">
        <v>0</v>
      </c>
      <c r="E21" s="5">
        <f t="shared" si="0"/>
        <v>100</v>
      </c>
      <c r="F21" s="249" t="str">
        <f>СВОД!E21</f>
        <v>Калинина</v>
      </c>
      <c r="I21" s="14"/>
      <c r="J21" s="14"/>
      <c r="K21" s="14"/>
      <c r="L21" s="14"/>
      <c r="M21" s="14"/>
    </row>
    <row r="22" spans="1:13">
      <c r="A22" s="1">
        <v>21</v>
      </c>
      <c r="B22" s="1" t="s">
        <v>22</v>
      </c>
      <c r="C22" s="117">
        <f>ценники!C22</f>
        <v>3</v>
      </c>
      <c r="D22" s="5">
        <v>2</v>
      </c>
      <c r="E22" s="5">
        <f t="shared" si="0"/>
        <v>33.333333333333329</v>
      </c>
      <c r="F22" s="249" t="str">
        <f>СВОД!E22</f>
        <v>Жарникова</v>
      </c>
    </row>
    <row r="23" spans="1:13">
      <c r="A23" s="1">
        <v>22</v>
      </c>
      <c r="B23" s="1" t="s">
        <v>23</v>
      </c>
      <c r="C23" s="117">
        <f>ценники!C23</f>
        <v>3</v>
      </c>
      <c r="D23" s="5">
        <v>1</v>
      </c>
      <c r="E23" s="5">
        <f t="shared" si="0"/>
        <v>66.666666666666657</v>
      </c>
      <c r="F23" s="249" t="str">
        <f>СВОД!E23</f>
        <v>Мазырин</v>
      </c>
    </row>
    <row r="24" spans="1:13">
      <c r="A24" s="1">
        <v>23</v>
      </c>
      <c r="B24" s="1" t="s">
        <v>24</v>
      </c>
      <c r="C24" s="117">
        <f>ценники!C24</f>
        <v>2</v>
      </c>
      <c r="D24" s="5">
        <v>0</v>
      </c>
      <c r="E24" s="5">
        <f t="shared" si="0"/>
        <v>100</v>
      </c>
      <c r="F24" s="249" t="str">
        <f>СВОД!E24</f>
        <v>Мансурова</v>
      </c>
    </row>
    <row r="25" spans="1:13">
      <c r="A25" s="1">
        <v>24</v>
      </c>
      <c r="B25" s="1" t="s">
        <v>25</v>
      </c>
      <c r="C25" s="117">
        <f>ценники!C25</f>
        <v>3</v>
      </c>
      <c r="D25" s="5">
        <v>2</v>
      </c>
      <c r="E25" s="5">
        <f t="shared" si="0"/>
        <v>33.333333333333329</v>
      </c>
      <c r="F25" s="249" t="str">
        <f>СВОД!E25</f>
        <v>Ахрамеева</v>
      </c>
    </row>
    <row r="26" spans="1:13">
      <c r="A26" s="1">
        <v>25</v>
      </c>
      <c r="B26" s="1" t="s">
        <v>26</v>
      </c>
      <c r="C26" s="117">
        <f>ценники!C26</f>
        <v>3</v>
      </c>
      <c r="D26" s="5">
        <v>0</v>
      </c>
      <c r="E26" s="5">
        <f t="shared" si="0"/>
        <v>100</v>
      </c>
      <c r="F26" s="249" t="str">
        <f>СВОД!E26</f>
        <v>Мансурова</v>
      </c>
    </row>
    <row r="27" spans="1:13">
      <c r="A27" s="1">
        <v>26</v>
      </c>
      <c r="B27" s="1" t="s">
        <v>27</v>
      </c>
      <c r="C27" s="117">
        <f>ценники!C27</f>
        <v>3</v>
      </c>
      <c r="D27" s="5">
        <v>0</v>
      </c>
      <c r="E27" s="5">
        <f t="shared" si="0"/>
        <v>100</v>
      </c>
      <c r="F27" s="249" t="str">
        <f>СВОД!E27</f>
        <v>Жарникова</v>
      </c>
    </row>
    <row r="28" spans="1:13">
      <c r="A28" s="1">
        <v>27</v>
      </c>
      <c r="B28" s="1" t="s">
        <v>28</v>
      </c>
      <c r="C28" s="117">
        <f>ценники!C28</f>
        <v>3</v>
      </c>
      <c r="D28" s="5">
        <v>0</v>
      </c>
      <c r="E28" s="5">
        <f t="shared" si="0"/>
        <v>100</v>
      </c>
      <c r="F28" s="249" t="str">
        <f>СВОД!E28</f>
        <v>Клементьева</v>
      </c>
    </row>
    <row r="29" spans="1:13">
      <c r="A29" s="1">
        <v>28</v>
      </c>
      <c r="B29" s="1" t="s">
        <v>29</v>
      </c>
      <c r="C29" s="117">
        <f>ценники!C29</f>
        <v>3</v>
      </c>
      <c r="D29" s="5">
        <v>2</v>
      </c>
      <c r="E29" s="5">
        <f t="shared" si="0"/>
        <v>33.333333333333329</v>
      </c>
      <c r="F29" s="249" t="str">
        <f>СВОД!E29</f>
        <v>Калинина</v>
      </c>
    </row>
    <row r="30" spans="1:13">
      <c r="A30" s="1">
        <v>29</v>
      </c>
      <c r="B30" s="1" t="s">
        <v>30</v>
      </c>
      <c r="C30" s="117">
        <f>ценники!C30</f>
        <v>3</v>
      </c>
      <c r="D30" s="5">
        <v>1</v>
      </c>
      <c r="E30" s="5">
        <f t="shared" si="0"/>
        <v>66.666666666666657</v>
      </c>
      <c r="F30" s="249" t="str">
        <f>СВОД!E30</f>
        <v>Неуймина</v>
      </c>
    </row>
    <row r="31" spans="1:13">
      <c r="A31" s="1">
        <v>30</v>
      </c>
      <c r="B31" s="2" t="s">
        <v>31</v>
      </c>
      <c r="C31" s="117">
        <f>ценники!C31</f>
        <v>3</v>
      </c>
      <c r="D31" s="5">
        <v>0</v>
      </c>
      <c r="E31" s="5">
        <f t="shared" si="0"/>
        <v>100</v>
      </c>
      <c r="F31" s="249" t="str">
        <f>СВОД!E31</f>
        <v>Калинина</v>
      </c>
    </row>
    <row r="32" spans="1:13">
      <c r="A32" s="1">
        <v>31</v>
      </c>
      <c r="B32" s="2" t="s">
        <v>32</v>
      </c>
      <c r="C32" s="117">
        <f>ценники!C32</f>
        <v>3</v>
      </c>
      <c r="D32" s="5">
        <v>0</v>
      </c>
      <c r="E32" s="5">
        <f t="shared" si="0"/>
        <v>100</v>
      </c>
      <c r="F32" s="249" t="str">
        <f>СВОД!E32</f>
        <v>Мазырин</v>
      </c>
    </row>
    <row r="33" spans="1:6">
      <c r="A33" s="1">
        <v>32</v>
      </c>
      <c r="B33" s="2" t="s">
        <v>33</v>
      </c>
      <c r="C33" s="117">
        <f>ценники!C33</f>
        <v>3</v>
      </c>
      <c r="D33" s="5">
        <v>2</v>
      </c>
      <c r="E33" s="5">
        <f t="shared" si="0"/>
        <v>33.333333333333329</v>
      </c>
      <c r="F33" s="249" t="str">
        <f>СВОД!E33</f>
        <v>Ахрамеева</v>
      </c>
    </row>
    <row r="34" spans="1:6">
      <c r="A34" s="1">
        <v>33</v>
      </c>
      <c r="B34" s="2" t="s">
        <v>34</v>
      </c>
      <c r="C34" s="117">
        <f>ценники!C34</f>
        <v>3</v>
      </c>
      <c r="D34" s="5">
        <v>1</v>
      </c>
      <c r="E34" s="5">
        <f t="shared" si="0"/>
        <v>66.666666666666657</v>
      </c>
      <c r="F34" s="249" t="str">
        <f>СВОД!E34</f>
        <v>Ахрамеева</v>
      </c>
    </row>
    <row r="35" spans="1:6">
      <c r="A35" s="1">
        <v>34</v>
      </c>
      <c r="B35" s="2" t="s">
        <v>35</v>
      </c>
      <c r="C35" s="117">
        <f>ценники!C35</f>
        <v>3</v>
      </c>
      <c r="D35" s="5">
        <v>1</v>
      </c>
      <c r="E35" s="5">
        <f t="shared" si="0"/>
        <v>66.666666666666657</v>
      </c>
      <c r="F35" s="249" t="str">
        <f>СВОД!E35</f>
        <v>Мансурова</v>
      </c>
    </row>
    <row r="36" spans="1:6">
      <c r="A36" s="1">
        <v>35</v>
      </c>
      <c r="B36" s="2" t="s">
        <v>36</v>
      </c>
      <c r="C36" s="117">
        <f>ценники!C36</f>
        <v>3</v>
      </c>
      <c r="D36" s="5">
        <v>3</v>
      </c>
      <c r="E36" s="5">
        <f t="shared" si="0"/>
        <v>0</v>
      </c>
      <c r="F36" s="249" t="str">
        <f>СВОД!E36</f>
        <v>Ахрамеева</v>
      </c>
    </row>
    <row r="37" spans="1:6">
      <c r="A37" s="1">
        <v>36</v>
      </c>
      <c r="B37" s="2" t="s">
        <v>37</v>
      </c>
      <c r="C37" s="117">
        <f>ценники!C37</f>
        <v>3</v>
      </c>
      <c r="D37" s="5">
        <v>1</v>
      </c>
      <c r="E37" s="5">
        <f t="shared" si="0"/>
        <v>66.666666666666657</v>
      </c>
      <c r="F37" s="249" t="str">
        <f>СВОД!E37</f>
        <v>Мазырин</v>
      </c>
    </row>
    <row r="38" spans="1:6">
      <c r="A38" s="1">
        <v>37</v>
      </c>
      <c r="B38" s="2" t="s">
        <v>38</v>
      </c>
      <c r="C38" s="117">
        <f>ценники!C38</f>
        <v>3</v>
      </c>
      <c r="D38" s="5">
        <v>0</v>
      </c>
      <c r="E38" s="5">
        <f t="shared" si="0"/>
        <v>100</v>
      </c>
      <c r="F38" s="249" t="str">
        <f>СВОД!E38</f>
        <v>Жарникова</v>
      </c>
    </row>
    <row r="39" spans="1:6">
      <c r="A39" s="1">
        <v>38</v>
      </c>
      <c r="B39" s="2" t="s">
        <v>39</v>
      </c>
      <c r="C39" s="117">
        <f>ценники!C39</f>
        <v>3</v>
      </c>
      <c r="D39" s="5">
        <v>2</v>
      </c>
      <c r="E39" s="5">
        <f t="shared" si="0"/>
        <v>33.333333333333329</v>
      </c>
      <c r="F39" s="249" t="str">
        <f>СВОД!E39</f>
        <v>Хасанов</v>
      </c>
    </row>
    <row r="40" spans="1:6">
      <c r="A40" s="1">
        <v>39</v>
      </c>
      <c r="B40" s="2" t="s">
        <v>40</v>
      </c>
      <c r="C40" s="117">
        <f>ценники!C40</f>
        <v>3</v>
      </c>
      <c r="D40" s="5">
        <v>1</v>
      </c>
      <c r="E40" s="5">
        <f t="shared" si="0"/>
        <v>66.666666666666657</v>
      </c>
      <c r="F40" s="249" t="str">
        <f>СВОД!E40</f>
        <v>Ахрамеева</v>
      </c>
    </row>
    <row r="41" spans="1:6">
      <c r="A41" s="1">
        <v>40</v>
      </c>
      <c r="B41" s="2" t="s">
        <v>41</v>
      </c>
      <c r="C41" s="117">
        <f>ценники!C41</f>
        <v>3</v>
      </c>
      <c r="D41" s="5">
        <v>2</v>
      </c>
      <c r="E41" s="5">
        <f t="shared" si="0"/>
        <v>33.333333333333329</v>
      </c>
      <c r="F41" s="249" t="str">
        <f>СВОД!E41</f>
        <v>Ахрамеева</v>
      </c>
    </row>
    <row r="42" spans="1:6">
      <c r="A42" s="1">
        <v>41</v>
      </c>
      <c r="B42" s="2" t="s">
        <v>42</v>
      </c>
      <c r="C42" s="117">
        <f>ценники!C42</f>
        <v>3</v>
      </c>
      <c r="D42" s="5">
        <v>1</v>
      </c>
      <c r="E42" s="5">
        <f t="shared" si="0"/>
        <v>66.666666666666657</v>
      </c>
      <c r="F42" s="249" t="str">
        <f>СВОД!E42</f>
        <v>Неуймина</v>
      </c>
    </row>
    <row r="43" spans="1:6">
      <c r="A43" s="1">
        <v>42</v>
      </c>
      <c r="B43" s="2" t="s">
        <v>43</v>
      </c>
      <c r="C43" s="117">
        <f>ценники!C43</f>
        <v>3</v>
      </c>
      <c r="D43" s="5">
        <v>0</v>
      </c>
      <c r="E43" s="5">
        <f t="shared" si="0"/>
        <v>100</v>
      </c>
      <c r="F43" s="249" t="str">
        <f>СВОД!E43</f>
        <v>Клементьева</v>
      </c>
    </row>
    <row r="44" spans="1:6">
      <c r="A44" s="1">
        <v>43</v>
      </c>
      <c r="B44" s="2" t="s">
        <v>44</v>
      </c>
      <c r="C44" s="117">
        <f>ценники!C44</f>
        <v>3</v>
      </c>
      <c r="D44" s="5">
        <v>1</v>
      </c>
      <c r="E44" s="5">
        <f t="shared" si="0"/>
        <v>66.666666666666657</v>
      </c>
      <c r="F44" s="249" t="str">
        <f>СВОД!E44</f>
        <v>Неуймина</v>
      </c>
    </row>
    <row r="45" spans="1:6">
      <c r="A45" s="1">
        <v>44</v>
      </c>
      <c r="B45" s="2" t="s">
        <v>45</v>
      </c>
      <c r="C45" s="117">
        <f>ценники!C45</f>
        <v>3</v>
      </c>
      <c r="D45" s="5">
        <v>0</v>
      </c>
      <c r="E45" s="5">
        <f t="shared" si="0"/>
        <v>100</v>
      </c>
      <c r="F45" s="249" t="str">
        <f>СВОД!E45</f>
        <v>Клементьева</v>
      </c>
    </row>
    <row r="46" spans="1:6">
      <c r="A46" s="1">
        <v>45</v>
      </c>
      <c r="B46" s="2" t="s">
        <v>46</v>
      </c>
      <c r="C46" s="117">
        <f>ценники!C46</f>
        <v>3</v>
      </c>
      <c r="D46" s="5">
        <v>1</v>
      </c>
      <c r="E46" s="5">
        <f t="shared" si="0"/>
        <v>66.666666666666657</v>
      </c>
      <c r="F46" s="249" t="str">
        <f>СВОД!E46</f>
        <v>Мансурова</v>
      </c>
    </row>
    <row r="47" spans="1:6">
      <c r="A47" s="1">
        <v>46</v>
      </c>
      <c r="B47" s="2" t="s">
        <v>47</v>
      </c>
      <c r="C47" s="117">
        <f>ценники!C47</f>
        <v>3</v>
      </c>
      <c r="D47" s="5">
        <v>2</v>
      </c>
      <c r="E47" s="5">
        <f t="shared" si="0"/>
        <v>33.333333333333329</v>
      </c>
      <c r="F47" s="249" t="str">
        <f>СВОД!E47</f>
        <v>Хасанов</v>
      </c>
    </row>
    <row r="48" spans="1:6">
      <c r="A48" s="1">
        <v>47</v>
      </c>
      <c r="B48" s="2" t="s">
        <v>48</v>
      </c>
      <c r="C48" s="117">
        <f>ценники!C48</f>
        <v>3</v>
      </c>
      <c r="D48" s="5">
        <v>0</v>
      </c>
      <c r="E48" s="5">
        <f t="shared" si="0"/>
        <v>100</v>
      </c>
      <c r="F48" s="249" t="str">
        <f>СВОД!E48</f>
        <v>Неуймина</v>
      </c>
    </row>
    <row r="49" spans="1:6">
      <c r="A49" s="1">
        <v>48</v>
      </c>
      <c r="B49" s="2" t="s">
        <v>49</v>
      </c>
      <c r="C49" s="117">
        <f>ценники!C49</f>
        <v>3</v>
      </c>
      <c r="D49" s="5">
        <v>1</v>
      </c>
      <c r="E49" s="5">
        <f t="shared" si="0"/>
        <v>66.666666666666657</v>
      </c>
      <c r="F49" s="249" t="str">
        <f>СВОД!E49</f>
        <v>Мазырин</v>
      </c>
    </row>
    <row r="50" spans="1:6">
      <c r="A50" s="1">
        <v>49</v>
      </c>
      <c r="B50" s="2" t="s">
        <v>50</v>
      </c>
      <c r="C50" s="117">
        <f>ценники!C50</f>
        <v>3</v>
      </c>
      <c r="D50" s="5">
        <v>0</v>
      </c>
      <c r="E50" s="5">
        <f t="shared" si="0"/>
        <v>100</v>
      </c>
      <c r="F50" s="249" t="str">
        <f>СВОД!E50</f>
        <v>Жарникова</v>
      </c>
    </row>
    <row r="51" spans="1:6">
      <c r="A51" s="1">
        <v>50</v>
      </c>
      <c r="B51" s="2" t="s">
        <v>51</v>
      </c>
      <c r="C51" s="117">
        <f>ценники!C51</f>
        <v>3</v>
      </c>
      <c r="D51" s="5">
        <v>1</v>
      </c>
      <c r="E51" s="5">
        <f t="shared" si="0"/>
        <v>66.666666666666657</v>
      </c>
      <c r="F51" s="249" t="str">
        <f>СВОД!E51</f>
        <v>Ахрамеева</v>
      </c>
    </row>
    <row r="52" spans="1:6">
      <c r="A52" s="1">
        <v>51</v>
      </c>
      <c r="B52" s="2" t="s">
        <v>52</v>
      </c>
      <c r="C52" s="117">
        <f>ценники!C52</f>
        <v>3</v>
      </c>
      <c r="D52" s="5">
        <v>1</v>
      </c>
      <c r="E52" s="5">
        <f t="shared" si="0"/>
        <v>66.666666666666657</v>
      </c>
      <c r="F52" s="249" t="str">
        <f>СВОД!E52</f>
        <v>Мансурова</v>
      </c>
    </row>
    <row r="53" spans="1:6">
      <c r="A53" s="1">
        <v>52</v>
      </c>
      <c r="B53" s="2" t="s">
        <v>53</v>
      </c>
      <c r="C53" s="117">
        <f>ценники!C53</f>
        <v>3</v>
      </c>
      <c r="D53" s="5">
        <v>0</v>
      </c>
      <c r="E53" s="5">
        <f t="shared" si="0"/>
        <v>100</v>
      </c>
      <c r="F53" s="249" t="str">
        <f>СВОД!E53</f>
        <v>Петухов</v>
      </c>
    </row>
    <row r="54" spans="1:6">
      <c r="A54" s="1">
        <v>53</v>
      </c>
      <c r="B54" s="2" t="s">
        <v>54</v>
      </c>
      <c r="C54" s="117">
        <f>ценники!C54</f>
        <v>3</v>
      </c>
      <c r="D54" s="5">
        <v>0</v>
      </c>
      <c r="E54" s="5">
        <f t="shared" si="0"/>
        <v>100</v>
      </c>
      <c r="F54" s="249" t="str">
        <f>СВОД!E54</f>
        <v>Петухов</v>
      </c>
    </row>
    <row r="55" spans="1:6">
      <c r="A55" s="1">
        <v>54</v>
      </c>
      <c r="B55" s="2" t="s">
        <v>55</v>
      </c>
      <c r="C55" s="117">
        <f>ценники!C55</f>
        <v>3</v>
      </c>
      <c r="D55" s="5">
        <v>1</v>
      </c>
      <c r="E55" s="5">
        <f t="shared" si="0"/>
        <v>66.666666666666657</v>
      </c>
      <c r="F55" s="249" t="str">
        <f>СВОД!E55</f>
        <v>Жарникова</v>
      </c>
    </row>
    <row r="56" spans="1:6">
      <c r="A56" s="1">
        <v>55</v>
      </c>
      <c r="B56" s="2" t="s">
        <v>56</v>
      </c>
      <c r="C56" s="117">
        <f>ценники!C56</f>
        <v>3</v>
      </c>
      <c r="D56" s="5">
        <v>1</v>
      </c>
      <c r="E56" s="5">
        <f t="shared" si="0"/>
        <v>66.666666666666657</v>
      </c>
      <c r="F56" s="249" t="str">
        <f>СВОД!E56</f>
        <v>Жарникова</v>
      </c>
    </row>
    <row r="57" spans="1:6">
      <c r="A57" s="1">
        <v>56</v>
      </c>
      <c r="B57" s="2" t="s">
        <v>57</v>
      </c>
      <c r="C57" s="117">
        <f>ценники!C57</f>
        <v>3</v>
      </c>
      <c r="D57" s="5">
        <v>1</v>
      </c>
      <c r="E57" s="5">
        <f t="shared" si="0"/>
        <v>66.666666666666657</v>
      </c>
      <c r="F57" s="249" t="str">
        <f>СВОД!E57</f>
        <v>Жарникова</v>
      </c>
    </row>
    <row r="58" spans="1:6">
      <c r="A58" s="1">
        <v>58</v>
      </c>
      <c r="B58" s="2" t="s">
        <v>59</v>
      </c>
      <c r="C58" s="117">
        <f>ценники!C58</f>
        <v>3</v>
      </c>
      <c r="D58" s="5">
        <v>0</v>
      </c>
      <c r="E58" s="5">
        <f t="shared" si="0"/>
        <v>100</v>
      </c>
      <c r="F58" s="249" t="str">
        <f>СВОД!E58</f>
        <v>Ахрамеева</v>
      </c>
    </row>
    <row r="59" spans="1:6">
      <c r="A59" s="1">
        <v>59</v>
      </c>
      <c r="B59" s="2" t="s">
        <v>60</v>
      </c>
      <c r="C59" s="117">
        <f>ценники!C59</f>
        <v>3</v>
      </c>
      <c r="D59" s="5">
        <v>1</v>
      </c>
      <c r="E59" s="5">
        <f t="shared" si="0"/>
        <v>66.666666666666657</v>
      </c>
      <c r="F59" s="249" t="str">
        <f>СВОД!E59</f>
        <v>Ахрамеева</v>
      </c>
    </row>
    <row r="60" spans="1:6">
      <c r="A60" s="1">
        <v>60</v>
      </c>
      <c r="B60" s="2" t="s">
        <v>61</v>
      </c>
      <c r="C60" s="117">
        <f>ценники!C60</f>
        <v>3</v>
      </c>
      <c r="D60" s="5">
        <v>1</v>
      </c>
      <c r="E60" s="5">
        <f t="shared" si="0"/>
        <v>66.666666666666657</v>
      </c>
      <c r="F60" s="249" t="str">
        <f>СВОД!E60</f>
        <v>Ахрамеева</v>
      </c>
    </row>
    <row r="61" spans="1:6">
      <c r="A61" s="1">
        <v>61</v>
      </c>
      <c r="B61" s="2" t="s">
        <v>62</v>
      </c>
      <c r="C61" s="117">
        <f>ценники!C61</f>
        <v>3</v>
      </c>
      <c r="D61" s="5">
        <v>0</v>
      </c>
      <c r="E61" s="5">
        <f t="shared" si="0"/>
        <v>100</v>
      </c>
      <c r="F61" s="249" t="str">
        <f>СВОД!E61</f>
        <v>Трусов</v>
      </c>
    </row>
    <row r="62" spans="1:6">
      <c r="A62" s="1">
        <v>62</v>
      </c>
      <c r="B62" s="2" t="s">
        <v>63</v>
      </c>
      <c r="C62" s="117">
        <f>ценники!C62</f>
        <v>3</v>
      </c>
      <c r="D62" s="5">
        <v>0</v>
      </c>
      <c r="E62" s="5">
        <f t="shared" si="0"/>
        <v>100</v>
      </c>
      <c r="F62" s="249" t="str">
        <f>СВОД!E62</f>
        <v>Неуймина</v>
      </c>
    </row>
    <row r="63" spans="1:6">
      <c r="A63" s="1">
        <v>63</v>
      </c>
      <c r="B63" s="2" t="s">
        <v>64</v>
      </c>
      <c r="C63" s="117">
        <f>ценники!C63</f>
        <v>3</v>
      </c>
      <c r="D63" s="5">
        <v>2</v>
      </c>
      <c r="E63" s="5">
        <f t="shared" si="0"/>
        <v>33.333333333333329</v>
      </c>
      <c r="F63" s="249" t="str">
        <f>СВОД!E63</f>
        <v>Ахрамеева</v>
      </c>
    </row>
    <row r="64" spans="1:6">
      <c r="A64" s="1">
        <v>64</v>
      </c>
      <c r="B64" s="2" t="s">
        <v>65</v>
      </c>
      <c r="C64" s="117">
        <f>ценники!C64</f>
        <v>3</v>
      </c>
      <c r="D64" s="5">
        <v>3</v>
      </c>
      <c r="E64" s="5">
        <f t="shared" si="0"/>
        <v>0</v>
      </c>
      <c r="F64" s="249" t="str">
        <f>СВОД!E64</f>
        <v>Мазырин</v>
      </c>
    </row>
    <row r="65" spans="1:6">
      <c r="A65" s="1">
        <v>65</v>
      </c>
      <c r="B65" s="2" t="s">
        <v>66</v>
      </c>
      <c r="C65" s="117">
        <f>ценники!C65</f>
        <v>3</v>
      </c>
      <c r="D65" s="5">
        <v>3</v>
      </c>
      <c r="E65" s="5">
        <f t="shared" si="0"/>
        <v>0</v>
      </c>
      <c r="F65" s="249" t="str">
        <f>СВОД!E65</f>
        <v>Калинина</v>
      </c>
    </row>
    <row r="66" spans="1:6">
      <c r="A66" s="1">
        <v>66</v>
      </c>
      <c r="B66" s="2" t="s">
        <v>67</v>
      </c>
      <c r="C66" s="117">
        <f>ценники!C66</f>
        <v>3</v>
      </c>
      <c r="D66" s="5">
        <v>0</v>
      </c>
      <c r="E66" s="5">
        <f t="shared" ref="E66:E72" si="1">100-D66*100/C66</f>
        <v>100</v>
      </c>
      <c r="F66" s="249" t="str">
        <f>СВОД!E66</f>
        <v>Клементьева</v>
      </c>
    </row>
    <row r="67" spans="1:6">
      <c r="A67" s="1">
        <v>67</v>
      </c>
      <c r="B67" s="2" t="s">
        <v>68</v>
      </c>
      <c r="C67" s="117">
        <f>ценники!C67</f>
        <v>3</v>
      </c>
      <c r="D67" s="5">
        <v>2</v>
      </c>
      <c r="E67" s="5">
        <f t="shared" si="1"/>
        <v>33.333333333333329</v>
      </c>
      <c r="F67" s="249" t="str">
        <f>СВОД!E67</f>
        <v>Мансурова</v>
      </c>
    </row>
    <row r="68" spans="1:6">
      <c r="A68" s="1">
        <v>68</v>
      </c>
      <c r="B68" s="2" t="s">
        <v>69</v>
      </c>
      <c r="C68" s="117">
        <f>ценники!C68</f>
        <v>3</v>
      </c>
      <c r="D68" s="5">
        <v>0</v>
      </c>
      <c r="E68" s="5">
        <f t="shared" si="1"/>
        <v>100</v>
      </c>
      <c r="F68" s="249" t="str">
        <f>СВОД!E68</f>
        <v>Ахтямова</v>
      </c>
    </row>
    <row r="69" spans="1:6">
      <c r="A69" s="1">
        <v>69</v>
      </c>
      <c r="B69" s="2" t="s">
        <v>70</v>
      </c>
      <c r="C69" s="117">
        <f>ценники!C69</f>
        <v>3</v>
      </c>
      <c r="D69" s="5">
        <v>0</v>
      </c>
      <c r="E69" s="5">
        <f t="shared" si="1"/>
        <v>100</v>
      </c>
      <c r="F69" s="249" t="str">
        <f>СВОД!E69</f>
        <v>Петухов</v>
      </c>
    </row>
    <row r="70" spans="1:6">
      <c r="A70" s="1">
        <v>70</v>
      </c>
      <c r="B70" s="2" t="s">
        <v>71</v>
      </c>
      <c r="C70" s="117">
        <f>ценники!C70</f>
        <v>3</v>
      </c>
      <c r="D70" s="5">
        <v>1</v>
      </c>
      <c r="E70" s="5">
        <f t="shared" si="1"/>
        <v>66.666666666666657</v>
      </c>
      <c r="F70" s="249" t="str">
        <f>СВОД!E70</f>
        <v>Мансурова</v>
      </c>
    </row>
    <row r="71" spans="1:6">
      <c r="A71" s="1">
        <v>71</v>
      </c>
      <c r="B71" s="2" t="s">
        <v>72</v>
      </c>
      <c r="C71" s="117">
        <f>ценники!C71</f>
        <v>3</v>
      </c>
      <c r="D71" s="5">
        <v>0</v>
      </c>
      <c r="E71" s="5">
        <f t="shared" si="1"/>
        <v>100</v>
      </c>
      <c r="F71" s="249" t="str">
        <f>СВОД!E71</f>
        <v>Хасанов</v>
      </c>
    </row>
    <row r="72" spans="1:6">
      <c r="A72" s="1">
        <v>72</v>
      </c>
      <c r="B72" s="2" t="s">
        <v>73</v>
      </c>
      <c r="C72" s="117">
        <f>ценники!C72</f>
        <v>3</v>
      </c>
      <c r="D72" s="5">
        <v>0</v>
      </c>
      <c r="E72" s="5">
        <f t="shared" si="1"/>
        <v>100</v>
      </c>
      <c r="F72" s="249" t="str">
        <f>СВОД!E72</f>
        <v>Савченко</v>
      </c>
    </row>
    <row r="73" spans="1:6">
      <c r="A73" s="1">
        <v>73</v>
      </c>
      <c r="B73" s="2" t="s">
        <v>165</v>
      </c>
      <c r="C73" s="117">
        <f>ценники!C73</f>
        <v>3</v>
      </c>
      <c r="D73" s="5">
        <v>0</v>
      </c>
      <c r="E73" s="5">
        <f t="shared" ref="E73:E139" si="2">100-D73*100/C73</f>
        <v>100</v>
      </c>
      <c r="F73" s="249" t="str">
        <f>СВОД!E73</f>
        <v>Савченко</v>
      </c>
    </row>
    <row r="74" spans="1:6">
      <c r="A74" s="1">
        <v>74</v>
      </c>
      <c r="B74" s="2" t="s">
        <v>166</v>
      </c>
      <c r="C74" s="117">
        <f>ценники!C74</f>
        <v>3</v>
      </c>
      <c r="D74" s="5">
        <v>1</v>
      </c>
      <c r="E74" s="5">
        <f t="shared" si="2"/>
        <v>66.666666666666657</v>
      </c>
      <c r="F74" s="249" t="str">
        <f>СВОД!E74</f>
        <v>Жарникова</v>
      </c>
    </row>
    <row r="75" spans="1:6">
      <c r="A75" s="199">
        <v>75</v>
      </c>
      <c r="B75" s="151" t="s">
        <v>568</v>
      </c>
      <c r="C75" s="117">
        <f>ценники!C75</f>
        <v>3</v>
      </c>
      <c r="D75" s="5">
        <v>0</v>
      </c>
      <c r="E75" s="5">
        <f t="shared" si="2"/>
        <v>100</v>
      </c>
      <c r="F75" s="249" t="str">
        <f>СВОД!E75</f>
        <v>Хасанов</v>
      </c>
    </row>
    <row r="76" spans="1:6">
      <c r="A76" s="132">
        <v>76</v>
      </c>
      <c r="B76" s="151" t="s">
        <v>478</v>
      </c>
      <c r="C76" s="117">
        <f>ценники!C76</f>
        <v>3</v>
      </c>
      <c r="D76" s="5">
        <v>0</v>
      </c>
      <c r="E76" s="5">
        <f t="shared" si="2"/>
        <v>100</v>
      </c>
      <c r="F76" s="249" t="str">
        <f>СВОД!E76</f>
        <v>Трусов</v>
      </c>
    </row>
    <row r="77" spans="1:6">
      <c r="A77" s="1">
        <v>77</v>
      </c>
      <c r="B77" s="136" t="s">
        <v>445</v>
      </c>
      <c r="C77" s="117">
        <f>ценники!C77</f>
        <v>3</v>
      </c>
      <c r="D77" s="5">
        <v>1</v>
      </c>
      <c r="E77" s="5">
        <f t="shared" si="2"/>
        <v>66.666666666666657</v>
      </c>
      <c r="F77" s="249" t="str">
        <f>СВОД!E77</f>
        <v>Хасанов</v>
      </c>
    </row>
    <row r="78" spans="1:6">
      <c r="A78" s="132">
        <v>78</v>
      </c>
      <c r="B78" s="151" t="s">
        <v>444</v>
      </c>
      <c r="C78" s="117">
        <f>ценники!C78</f>
        <v>3</v>
      </c>
      <c r="D78" s="5">
        <v>2</v>
      </c>
      <c r="E78" s="5">
        <f t="shared" si="2"/>
        <v>33.333333333333329</v>
      </c>
      <c r="F78" s="249" t="str">
        <f>СВОД!E78</f>
        <v>Ахрамеева</v>
      </c>
    </row>
    <row r="79" spans="1:6">
      <c r="A79" s="132">
        <v>79</v>
      </c>
      <c r="B79" s="151" t="s">
        <v>482</v>
      </c>
      <c r="C79" s="117">
        <f>ценники!C79</f>
        <v>3</v>
      </c>
      <c r="D79" s="5">
        <v>0</v>
      </c>
      <c r="E79" s="5">
        <f t="shared" si="2"/>
        <v>100</v>
      </c>
      <c r="F79" s="249" t="str">
        <f>СВОД!E79</f>
        <v>Клементьева</v>
      </c>
    </row>
    <row r="80" spans="1:6">
      <c r="A80" s="1">
        <v>80</v>
      </c>
      <c r="B80" s="136" t="s">
        <v>475</v>
      </c>
      <c r="C80" s="117">
        <f>ценники!C80</f>
        <v>3</v>
      </c>
      <c r="D80" s="5">
        <v>0</v>
      </c>
      <c r="E80" s="5">
        <f t="shared" si="2"/>
        <v>100</v>
      </c>
      <c r="F80" s="249" t="str">
        <f>СВОД!E80</f>
        <v>Емельянова</v>
      </c>
    </row>
    <row r="81" spans="1:6">
      <c r="A81" s="132">
        <v>81</v>
      </c>
      <c r="B81" s="151" t="s">
        <v>514</v>
      </c>
      <c r="C81" s="117">
        <f>ценники!C81</f>
        <v>3</v>
      </c>
      <c r="D81" s="5">
        <v>1</v>
      </c>
      <c r="E81" s="5">
        <f t="shared" si="2"/>
        <v>66.666666666666657</v>
      </c>
      <c r="F81" s="249" t="str">
        <f>СВОД!E81</f>
        <v>Дарьин</v>
      </c>
    </row>
    <row r="82" spans="1:6">
      <c r="A82" s="132">
        <v>82</v>
      </c>
      <c r="B82" s="133" t="s">
        <v>473</v>
      </c>
      <c r="C82" s="117">
        <f>ценники!C82</f>
        <v>3</v>
      </c>
      <c r="D82" s="5">
        <v>0</v>
      </c>
      <c r="E82" s="5">
        <f t="shared" si="2"/>
        <v>100</v>
      </c>
      <c r="F82" s="249" t="str">
        <f>СВОД!E82</f>
        <v>Неуймина</v>
      </c>
    </row>
    <row r="83" spans="1:6">
      <c r="A83" s="1">
        <v>83</v>
      </c>
      <c r="B83" s="2" t="s">
        <v>502</v>
      </c>
      <c r="C83" s="117">
        <f>ценники!C83</f>
        <v>3</v>
      </c>
      <c r="D83" s="5">
        <v>0</v>
      </c>
      <c r="E83" s="5">
        <f t="shared" si="2"/>
        <v>100</v>
      </c>
      <c r="F83" s="249" t="str">
        <f>СВОД!E83</f>
        <v>Мансурова</v>
      </c>
    </row>
    <row r="84" spans="1:6">
      <c r="A84" s="1">
        <v>84</v>
      </c>
      <c r="B84" s="2" t="s">
        <v>479</v>
      </c>
      <c r="C84" s="117">
        <f>ценники!C84</f>
        <v>3</v>
      </c>
      <c r="D84" s="5">
        <v>0</v>
      </c>
      <c r="E84" s="5">
        <f t="shared" si="2"/>
        <v>100</v>
      </c>
      <c r="F84" s="249" t="str">
        <f>СВОД!E84</f>
        <v>Савченко</v>
      </c>
    </row>
    <row r="85" spans="1:6">
      <c r="A85" s="1">
        <v>85</v>
      </c>
      <c r="B85" s="2" t="s">
        <v>474</v>
      </c>
      <c r="C85" s="117">
        <f>ценники!C85</f>
        <v>3</v>
      </c>
      <c r="D85" s="5">
        <v>0</v>
      </c>
      <c r="E85" s="5">
        <f t="shared" si="2"/>
        <v>100</v>
      </c>
      <c r="F85" s="249" t="str">
        <f>СВОД!E85</f>
        <v>Мазырин</v>
      </c>
    </row>
    <row r="86" spans="1:6">
      <c r="A86" s="1">
        <v>86</v>
      </c>
      <c r="B86" s="2" t="s">
        <v>480</v>
      </c>
      <c r="C86" s="117">
        <f>ценники!C86</f>
        <v>3</v>
      </c>
      <c r="D86" s="5">
        <v>0</v>
      </c>
      <c r="E86" s="5">
        <f t="shared" si="2"/>
        <v>100</v>
      </c>
      <c r="F86" s="249" t="str">
        <f>СВОД!E86</f>
        <v>Жарникова</v>
      </c>
    </row>
    <row r="87" spans="1:6">
      <c r="A87" s="1">
        <v>87</v>
      </c>
      <c r="B87" s="2" t="s">
        <v>481</v>
      </c>
      <c r="C87" s="117">
        <f>ценники!C87</f>
        <v>3</v>
      </c>
      <c r="D87" s="5">
        <v>1</v>
      </c>
      <c r="E87" s="5">
        <f t="shared" si="2"/>
        <v>66.666666666666657</v>
      </c>
      <c r="F87" s="249" t="str">
        <f>СВОД!E87</f>
        <v>Мансурова</v>
      </c>
    </row>
    <row r="88" spans="1:6">
      <c r="A88" s="1">
        <v>88</v>
      </c>
      <c r="B88" s="136" t="s">
        <v>503</v>
      </c>
      <c r="C88" s="117">
        <f>ценники!C88</f>
        <v>3</v>
      </c>
      <c r="D88" s="5">
        <v>1</v>
      </c>
      <c r="E88" s="5">
        <f t="shared" si="2"/>
        <v>66.666666666666657</v>
      </c>
      <c r="F88" s="249" t="str">
        <f>СВОД!E88</f>
        <v>Жарникова</v>
      </c>
    </row>
    <row r="89" spans="1:6">
      <c r="A89" s="1">
        <v>89</v>
      </c>
      <c r="B89" s="2" t="s">
        <v>507</v>
      </c>
      <c r="C89" s="117">
        <f>ценники!C89</f>
        <v>3</v>
      </c>
      <c r="D89" s="5">
        <v>2</v>
      </c>
      <c r="E89" s="5">
        <f t="shared" si="2"/>
        <v>33.333333333333329</v>
      </c>
      <c r="F89" s="249" t="str">
        <f>СВОД!E89</f>
        <v>Калинина</v>
      </c>
    </row>
    <row r="90" spans="1:6">
      <c r="A90" s="132">
        <v>90</v>
      </c>
      <c r="B90" s="133" t="s">
        <v>537</v>
      </c>
      <c r="C90" s="117">
        <f>ценники!C90</f>
        <v>3</v>
      </c>
      <c r="D90" s="5">
        <v>0</v>
      </c>
      <c r="E90" s="5">
        <f t="shared" si="2"/>
        <v>100</v>
      </c>
      <c r="F90" s="249" t="str">
        <f>СВОД!E90</f>
        <v>Калинина</v>
      </c>
    </row>
    <row r="91" spans="1:6">
      <c r="A91" s="132">
        <v>91</v>
      </c>
      <c r="B91" s="133" t="s">
        <v>505</v>
      </c>
      <c r="C91" s="117">
        <f>ценники!C91</f>
        <v>3</v>
      </c>
      <c r="D91" s="5">
        <v>1</v>
      </c>
      <c r="E91" s="5">
        <f t="shared" si="2"/>
        <v>66.666666666666657</v>
      </c>
      <c r="F91" s="249" t="str">
        <f>СВОД!E91</f>
        <v>Ахрамеева</v>
      </c>
    </row>
    <row r="92" spans="1:6">
      <c r="A92" s="1">
        <v>92</v>
      </c>
      <c r="B92" s="136" t="s">
        <v>517</v>
      </c>
      <c r="C92" s="117">
        <f>ценники!C92</f>
        <v>3</v>
      </c>
      <c r="D92" s="5">
        <v>1</v>
      </c>
      <c r="E92" s="5">
        <f t="shared" si="2"/>
        <v>66.666666666666657</v>
      </c>
      <c r="F92" s="249" t="str">
        <f>СВОД!E92</f>
        <v>Мансурова</v>
      </c>
    </row>
    <row r="93" spans="1:6">
      <c r="A93" s="1">
        <v>93</v>
      </c>
      <c r="B93" s="136" t="s">
        <v>520</v>
      </c>
      <c r="C93" s="117">
        <f>ценники!C93</f>
        <v>3</v>
      </c>
      <c r="D93" s="5">
        <v>0</v>
      </c>
      <c r="E93" s="5">
        <f t="shared" si="2"/>
        <v>100</v>
      </c>
      <c r="F93" s="249" t="str">
        <f>СВОД!E93</f>
        <v>Клементьева</v>
      </c>
    </row>
    <row r="94" spans="1:6">
      <c r="A94" s="1">
        <v>94</v>
      </c>
      <c r="B94" s="136" t="s">
        <v>516</v>
      </c>
      <c r="C94" s="117">
        <f>ценники!C94</f>
        <v>3</v>
      </c>
      <c r="D94" s="5">
        <v>0</v>
      </c>
      <c r="E94" s="5">
        <f t="shared" si="2"/>
        <v>100</v>
      </c>
      <c r="F94" s="249" t="str">
        <f>СВОД!E94</f>
        <v>Клементьева</v>
      </c>
    </row>
    <row r="95" spans="1:6">
      <c r="A95" s="1">
        <v>95</v>
      </c>
      <c r="B95" s="136" t="s">
        <v>543</v>
      </c>
      <c r="C95" s="117">
        <f>ценники!C95</f>
        <v>3</v>
      </c>
      <c r="D95" s="5">
        <v>0</v>
      </c>
      <c r="E95" s="5">
        <f t="shared" si="2"/>
        <v>100</v>
      </c>
      <c r="F95" s="249" t="str">
        <f>СВОД!E95</f>
        <v>Коровина</v>
      </c>
    </row>
    <row r="96" spans="1:6">
      <c r="A96" s="1">
        <v>96</v>
      </c>
      <c r="B96" s="136" t="s">
        <v>525</v>
      </c>
      <c r="C96" s="117">
        <f>ценники!C96</f>
        <v>3</v>
      </c>
      <c r="D96" s="5">
        <v>2</v>
      </c>
      <c r="E96" s="5">
        <f t="shared" si="2"/>
        <v>33.333333333333329</v>
      </c>
      <c r="F96" s="249" t="str">
        <f>СВОД!E96</f>
        <v>Калинина</v>
      </c>
    </row>
    <row r="97" spans="1:6">
      <c r="A97" s="1">
        <v>97</v>
      </c>
      <c r="B97" s="136" t="s">
        <v>548</v>
      </c>
      <c r="C97" s="117">
        <f>ценники!C97</f>
        <v>3</v>
      </c>
      <c r="D97" s="5">
        <v>0</v>
      </c>
      <c r="E97" s="5">
        <f t="shared" si="2"/>
        <v>100</v>
      </c>
      <c r="F97" s="249" t="str">
        <f>СВОД!E97</f>
        <v>Коровина</v>
      </c>
    </row>
    <row r="98" spans="1:6">
      <c r="A98" s="1">
        <v>98</v>
      </c>
      <c r="B98" s="136" t="s">
        <v>526</v>
      </c>
      <c r="C98" s="117">
        <f>ценники!C98</f>
        <v>3</v>
      </c>
      <c r="D98" s="5">
        <v>1</v>
      </c>
      <c r="E98" s="5">
        <f t="shared" si="2"/>
        <v>66.666666666666657</v>
      </c>
      <c r="F98" s="249" t="str">
        <f>СВОД!E98</f>
        <v>Калинина</v>
      </c>
    </row>
    <row r="99" spans="1:6">
      <c r="A99" s="1">
        <v>99</v>
      </c>
      <c r="B99" s="136" t="s">
        <v>529</v>
      </c>
      <c r="C99" s="117">
        <f>ценники!C99</f>
        <v>3</v>
      </c>
      <c r="D99" s="5">
        <v>0</v>
      </c>
      <c r="E99" s="5">
        <f t="shared" si="2"/>
        <v>100</v>
      </c>
      <c r="F99" s="249" t="str">
        <f>СВОД!E99</f>
        <v>Коровина</v>
      </c>
    </row>
    <row r="100" spans="1:6">
      <c r="A100" s="1">
        <v>100</v>
      </c>
      <c r="B100" s="136" t="s">
        <v>610</v>
      </c>
      <c r="C100" s="117">
        <f>ценники!C100</f>
        <v>3</v>
      </c>
      <c r="D100" s="5">
        <v>0</v>
      </c>
      <c r="E100" s="5">
        <f t="shared" si="2"/>
        <v>100</v>
      </c>
      <c r="F100" s="249" t="str">
        <f>СВОД!E100</f>
        <v>Емельянова</v>
      </c>
    </row>
    <row r="101" spans="1:6">
      <c r="A101" s="1">
        <v>101</v>
      </c>
      <c r="B101" s="136" t="s">
        <v>523</v>
      </c>
      <c r="C101" s="117">
        <f>ценники!C101</f>
        <v>3</v>
      </c>
      <c r="D101" s="5">
        <v>0</v>
      </c>
      <c r="E101" s="5">
        <f t="shared" si="2"/>
        <v>100</v>
      </c>
      <c r="F101" s="249" t="str">
        <f>СВОД!E101</f>
        <v>Савченко</v>
      </c>
    </row>
    <row r="102" spans="1:6">
      <c r="A102" s="132">
        <v>102</v>
      </c>
      <c r="B102" s="151" t="s">
        <v>522</v>
      </c>
      <c r="C102" s="117">
        <f>ценники!C102</f>
        <v>3</v>
      </c>
      <c r="D102" s="5">
        <v>0</v>
      </c>
      <c r="E102" s="5">
        <f t="shared" si="2"/>
        <v>100</v>
      </c>
      <c r="F102" s="249" t="str">
        <f>СВОД!E102</f>
        <v>Клементьева</v>
      </c>
    </row>
    <row r="103" spans="1:6">
      <c r="A103" s="132">
        <v>103</v>
      </c>
      <c r="B103" s="151" t="s">
        <v>539</v>
      </c>
      <c r="C103" s="117">
        <f>ценники!C103</f>
        <v>3</v>
      </c>
      <c r="D103" s="5">
        <v>1</v>
      </c>
      <c r="E103" s="5">
        <f t="shared" si="2"/>
        <v>66.666666666666657</v>
      </c>
      <c r="F103" s="249" t="str">
        <f>СВОД!E103</f>
        <v>Мансурова</v>
      </c>
    </row>
    <row r="104" spans="1:6">
      <c r="A104" s="132">
        <v>104</v>
      </c>
      <c r="B104" s="151" t="s">
        <v>540</v>
      </c>
      <c r="C104" s="117">
        <f>ценники!C104</f>
        <v>3</v>
      </c>
      <c r="D104" s="5">
        <v>1</v>
      </c>
      <c r="E104" s="5">
        <f t="shared" si="2"/>
        <v>66.666666666666657</v>
      </c>
      <c r="F104" s="249" t="str">
        <f>СВОД!E104</f>
        <v>Хасанов</v>
      </c>
    </row>
    <row r="105" spans="1:6">
      <c r="A105" s="132">
        <v>105</v>
      </c>
      <c r="B105" s="151" t="s">
        <v>648</v>
      </c>
      <c r="C105" s="117">
        <f>ценники!C105</f>
        <v>3</v>
      </c>
      <c r="D105" s="5">
        <v>0</v>
      </c>
      <c r="E105" s="5">
        <f t="shared" si="2"/>
        <v>100</v>
      </c>
      <c r="F105" s="249" t="str">
        <f>СВОД!E105</f>
        <v>Трусов</v>
      </c>
    </row>
    <row r="106" spans="1:6">
      <c r="A106" s="1">
        <v>106</v>
      </c>
      <c r="B106" s="136" t="s">
        <v>535</v>
      </c>
      <c r="C106" s="117">
        <f>ценники!C106</f>
        <v>3</v>
      </c>
      <c r="D106" s="5">
        <v>0</v>
      </c>
      <c r="E106" s="5">
        <f t="shared" si="2"/>
        <v>100</v>
      </c>
      <c r="F106" s="249" t="str">
        <f>СВОД!E106</f>
        <v>Трусов</v>
      </c>
    </row>
    <row r="107" spans="1:6">
      <c r="A107" s="132">
        <v>107</v>
      </c>
      <c r="B107" s="151" t="s">
        <v>536</v>
      </c>
      <c r="C107" s="117">
        <f>ценники!C107</f>
        <v>3</v>
      </c>
      <c r="D107" s="5">
        <v>0</v>
      </c>
      <c r="E107" s="5">
        <f t="shared" si="2"/>
        <v>100</v>
      </c>
      <c r="F107" s="249" t="str">
        <f>СВОД!E107</f>
        <v>Мансурова</v>
      </c>
    </row>
    <row r="108" spans="1:6">
      <c r="A108" s="1">
        <v>108</v>
      </c>
      <c r="B108" s="136" t="s">
        <v>541</v>
      </c>
      <c r="C108" s="117">
        <f>ценники!C108</f>
        <v>3</v>
      </c>
      <c r="D108" s="5">
        <v>0</v>
      </c>
      <c r="E108" s="5">
        <f t="shared" si="2"/>
        <v>100</v>
      </c>
      <c r="F108" s="249" t="str">
        <f>СВОД!E108</f>
        <v>Хасанов</v>
      </c>
    </row>
    <row r="109" spans="1:6">
      <c r="A109" s="1">
        <v>109</v>
      </c>
      <c r="B109" s="136" t="s">
        <v>544</v>
      </c>
      <c r="C109" s="117">
        <f>ценники!C109</f>
        <v>3</v>
      </c>
      <c r="D109" s="5">
        <v>2</v>
      </c>
      <c r="E109" s="5">
        <f t="shared" si="2"/>
        <v>33.333333333333329</v>
      </c>
      <c r="F109" s="249" t="str">
        <f>СВОД!E109</f>
        <v>Мансурова</v>
      </c>
    </row>
    <row r="110" spans="1:6">
      <c r="A110" s="1">
        <v>110</v>
      </c>
      <c r="B110" s="136" t="s">
        <v>550</v>
      </c>
      <c r="C110" s="117">
        <f>ценники!C110</f>
        <v>3</v>
      </c>
      <c r="D110" s="5">
        <v>0</v>
      </c>
      <c r="E110" s="5">
        <f t="shared" si="2"/>
        <v>100</v>
      </c>
      <c r="F110" s="249" t="str">
        <f>СВОД!E110</f>
        <v>Мазырин</v>
      </c>
    </row>
    <row r="111" spans="1:6">
      <c r="A111" s="132">
        <v>111</v>
      </c>
      <c r="B111" s="136" t="s">
        <v>552</v>
      </c>
      <c r="C111" s="117">
        <f>ценники!C111</f>
        <v>3</v>
      </c>
      <c r="D111" s="5">
        <v>0</v>
      </c>
      <c r="E111" s="5">
        <f t="shared" si="2"/>
        <v>100</v>
      </c>
      <c r="F111" s="249" t="str">
        <f>СВОД!E111</f>
        <v>Савченко</v>
      </c>
    </row>
    <row r="112" spans="1:6">
      <c r="A112" s="1">
        <v>112</v>
      </c>
      <c r="B112" s="136" t="s">
        <v>549</v>
      </c>
      <c r="C112" s="117">
        <f>ценники!C112</f>
        <v>3</v>
      </c>
      <c r="D112" s="5">
        <v>1</v>
      </c>
      <c r="E112" s="5">
        <f t="shared" si="2"/>
        <v>66.666666666666657</v>
      </c>
      <c r="F112" s="249" t="str">
        <f>СВОД!E112</f>
        <v>Клементьева</v>
      </c>
    </row>
    <row r="113" spans="1:6">
      <c r="A113" s="132">
        <v>113</v>
      </c>
      <c r="B113" s="136" t="s">
        <v>553</v>
      </c>
      <c r="C113" s="117">
        <f>ценники!C113</f>
        <v>3</v>
      </c>
      <c r="D113" s="5">
        <v>2</v>
      </c>
      <c r="E113" s="5">
        <f t="shared" si="2"/>
        <v>33.333333333333329</v>
      </c>
      <c r="F113" s="249" t="str">
        <f>СВОД!E113</f>
        <v>Шаламова</v>
      </c>
    </row>
    <row r="114" spans="1:6">
      <c r="A114" s="132">
        <v>114</v>
      </c>
      <c r="B114" s="136" t="s">
        <v>554</v>
      </c>
      <c r="C114" s="117">
        <f>ценники!C114</f>
        <v>3</v>
      </c>
      <c r="D114" s="5">
        <v>1</v>
      </c>
      <c r="E114" s="5">
        <f t="shared" si="2"/>
        <v>66.666666666666657</v>
      </c>
      <c r="F114" s="249" t="str">
        <f>СВОД!E114</f>
        <v>Шаламова</v>
      </c>
    </row>
    <row r="115" spans="1:6">
      <c r="A115" s="132">
        <v>115</v>
      </c>
      <c r="B115" s="136" t="s">
        <v>555</v>
      </c>
      <c r="C115" s="117">
        <f>ценники!C115</f>
        <v>3</v>
      </c>
      <c r="D115" s="5">
        <v>0</v>
      </c>
      <c r="E115" s="5">
        <f t="shared" si="2"/>
        <v>100</v>
      </c>
      <c r="F115" s="249" t="str">
        <f>СВОД!E115</f>
        <v>Ахтямова</v>
      </c>
    </row>
    <row r="116" spans="1:6">
      <c r="A116" s="132">
        <v>116</v>
      </c>
      <c r="B116" s="136" t="s">
        <v>556</v>
      </c>
      <c r="C116" s="117">
        <f>ценники!C116</f>
        <v>3</v>
      </c>
      <c r="D116" s="5">
        <v>0</v>
      </c>
      <c r="E116" s="5">
        <f t="shared" si="2"/>
        <v>100</v>
      </c>
      <c r="F116" s="249" t="str">
        <f>СВОД!E116</f>
        <v>Петухов</v>
      </c>
    </row>
    <row r="117" spans="1:6">
      <c r="A117" s="132">
        <v>117</v>
      </c>
      <c r="B117" s="136" t="s">
        <v>557</v>
      </c>
      <c r="C117" s="117">
        <f>ценники!C117</f>
        <v>3</v>
      </c>
      <c r="D117" s="5">
        <v>0</v>
      </c>
      <c r="E117" s="5">
        <f t="shared" si="2"/>
        <v>100</v>
      </c>
      <c r="F117" s="249" t="str">
        <f>СВОД!E117</f>
        <v>Ахтямова</v>
      </c>
    </row>
    <row r="118" spans="1:6">
      <c r="A118" s="132">
        <v>118</v>
      </c>
      <c r="B118" s="151" t="s">
        <v>558</v>
      </c>
      <c r="C118" s="117">
        <f>ценники!C118</f>
        <v>3</v>
      </c>
      <c r="D118" s="163">
        <v>1</v>
      </c>
      <c r="E118" s="163">
        <f t="shared" si="2"/>
        <v>66.666666666666657</v>
      </c>
      <c r="F118" s="249" t="str">
        <f>СВОД!E118</f>
        <v>Савченко</v>
      </c>
    </row>
    <row r="119" spans="1:6">
      <c r="A119" s="1">
        <v>119</v>
      </c>
      <c r="B119" s="136" t="s">
        <v>579</v>
      </c>
      <c r="C119" s="117">
        <f>ценники!C119</f>
        <v>3</v>
      </c>
      <c r="D119" s="5">
        <v>0</v>
      </c>
      <c r="E119" s="163">
        <f t="shared" si="2"/>
        <v>100</v>
      </c>
      <c r="F119" s="249" t="str">
        <f>СВОД!E119</f>
        <v>Савченко</v>
      </c>
    </row>
    <row r="120" spans="1:6">
      <c r="A120" s="1">
        <v>120</v>
      </c>
      <c r="B120" s="136" t="s">
        <v>573</v>
      </c>
      <c r="C120" s="117">
        <f>ценники!C120</f>
        <v>3</v>
      </c>
      <c r="D120" s="5">
        <v>0</v>
      </c>
      <c r="E120" s="163">
        <f t="shared" si="2"/>
        <v>100</v>
      </c>
      <c r="F120" s="249" t="str">
        <f>СВОД!E120</f>
        <v>Неуймина</v>
      </c>
    </row>
    <row r="121" spans="1:6">
      <c r="A121" s="1">
        <v>121</v>
      </c>
      <c r="B121" s="136" t="s">
        <v>580</v>
      </c>
      <c r="C121" s="117">
        <f>ценники!C121</f>
        <v>3</v>
      </c>
      <c r="D121" s="5">
        <v>0</v>
      </c>
      <c r="E121" s="163">
        <f t="shared" si="2"/>
        <v>100</v>
      </c>
      <c r="F121" s="249" t="str">
        <f>СВОД!E121</f>
        <v>Емельянова</v>
      </c>
    </row>
    <row r="122" spans="1:6">
      <c r="A122" s="1">
        <v>122</v>
      </c>
      <c r="B122" s="136" t="s">
        <v>581</v>
      </c>
      <c r="C122" s="117">
        <f>ценники!C122</f>
        <v>3</v>
      </c>
      <c r="D122" s="5">
        <v>0</v>
      </c>
      <c r="E122" s="163">
        <f t="shared" si="2"/>
        <v>100</v>
      </c>
      <c r="F122" s="249" t="str">
        <f>СВОД!E122</f>
        <v>Коровина</v>
      </c>
    </row>
    <row r="123" spans="1:6">
      <c r="A123" s="1">
        <v>123</v>
      </c>
      <c r="B123" s="136" t="s">
        <v>576</v>
      </c>
      <c r="C123" s="117">
        <f>ценники!C123</f>
        <v>3</v>
      </c>
      <c r="D123" s="5">
        <v>0</v>
      </c>
      <c r="E123" s="163">
        <f t="shared" si="2"/>
        <v>100</v>
      </c>
      <c r="F123" s="249" t="str">
        <f>СВОД!E123</f>
        <v>Неуймина</v>
      </c>
    </row>
    <row r="124" spans="1:6">
      <c r="A124" s="1">
        <v>124</v>
      </c>
      <c r="B124" s="136" t="s">
        <v>583</v>
      </c>
      <c r="C124" s="117">
        <f>ценники!C124</f>
        <v>3</v>
      </c>
      <c r="D124" s="5">
        <v>2</v>
      </c>
      <c r="E124" s="163">
        <f t="shared" si="2"/>
        <v>33.333333333333329</v>
      </c>
      <c r="F124" s="249" t="str">
        <f>СВОД!E124</f>
        <v>Мазырин</v>
      </c>
    </row>
    <row r="125" spans="1:6">
      <c r="A125" s="1">
        <v>125</v>
      </c>
      <c r="B125" s="136" t="s">
        <v>587</v>
      </c>
      <c r="C125" s="117">
        <f>ценники!C125</f>
        <v>3</v>
      </c>
      <c r="D125" s="5">
        <v>0</v>
      </c>
      <c r="E125" s="5">
        <f t="shared" si="2"/>
        <v>100</v>
      </c>
      <c r="F125" s="249" t="str">
        <f>СВОД!E125</f>
        <v>Хасанов</v>
      </c>
    </row>
    <row r="126" spans="1:6">
      <c r="A126" s="1">
        <v>126</v>
      </c>
      <c r="B126" s="136" t="s">
        <v>582</v>
      </c>
      <c r="C126" s="117">
        <f>ценники!C126</f>
        <v>3</v>
      </c>
      <c r="D126" s="5">
        <v>0</v>
      </c>
      <c r="E126" s="5">
        <f t="shared" si="2"/>
        <v>100</v>
      </c>
      <c r="F126" s="249" t="str">
        <f>СВОД!E126</f>
        <v>Коровина</v>
      </c>
    </row>
    <row r="127" spans="1:6">
      <c r="A127" s="1">
        <v>127</v>
      </c>
      <c r="B127" s="136" t="s">
        <v>586</v>
      </c>
      <c r="C127" s="117">
        <f>ценники!C127</f>
        <v>3</v>
      </c>
      <c r="D127" s="5">
        <v>0</v>
      </c>
      <c r="E127" s="5">
        <f t="shared" si="2"/>
        <v>100</v>
      </c>
      <c r="F127" s="249" t="str">
        <f>СВОД!E127</f>
        <v>Мазырин</v>
      </c>
    </row>
    <row r="128" spans="1:6">
      <c r="A128" s="1">
        <v>128</v>
      </c>
      <c r="B128" s="136" t="s">
        <v>590</v>
      </c>
      <c r="C128" s="117">
        <f>ценники!C128</f>
        <v>3</v>
      </c>
      <c r="D128" s="5">
        <v>0</v>
      </c>
      <c r="E128" s="5">
        <f t="shared" si="2"/>
        <v>100</v>
      </c>
      <c r="F128" s="249" t="str">
        <f>СВОД!E128</f>
        <v>Мансурова</v>
      </c>
    </row>
    <row r="129" spans="1:6">
      <c r="A129" s="1">
        <v>129</v>
      </c>
      <c r="B129" s="136" t="s">
        <v>600</v>
      </c>
      <c r="C129" s="117">
        <f>ценники!C129</f>
        <v>3</v>
      </c>
      <c r="D129" s="5">
        <v>0</v>
      </c>
      <c r="E129" s="5">
        <f t="shared" si="2"/>
        <v>100</v>
      </c>
      <c r="F129" s="249" t="str">
        <f>СВОД!E129</f>
        <v>Савченко</v>
      </c>
    </row>
    <row r="130" spans="1:6">
      <c r="A130" s="1">
        <v>130</v>
      </c>
      <c r="B130" s="136" t="s">
        <v>591</v>
      </c>
      <c r="C130" s="117">
        <f>ценники!C130</f>
        <v>3</v>
      </c>
      <c r="D130" s="5">
        <v>0</v>
      </c>
      <c r="E130" s="5">
        <f t="shared" si="2"/>
        <v>100</v>
      </c>
      <c r="F130" s="249" t="str">
        <f>СВОД!E130</f>
        <v>Емельянова</v>
      </c>
    </row>
    <row r="131" spans="1:6">
      <c r="A131" s="1">
        <v>131</v>
      </c>
      <c r="B131" s="136" t="s">
        <v>597</v>
      </c>
      <c r="C131" s="117">
        <f>ценники!C131</f>
        <v>3</v>
      </c>
      <c r="D131" s="5">
        <v>0</v>
      </c>
      <c r="E131" s="5">
        <f t="shared" si="2"/>
        <v>100</v>
      </c>
      <c r="F131" s="249" t="str">
        <f>СВОД!E131</f>
        <v>Трусов</v>
      </c>
    </row>
    <row r="132" spans="1:6">
      <c r="A132" s="1">
        <v>132</v>
      </c>
      <c r="B132" s="136" t="s">
        <v>608</v>
      </c>
      <c r="C132" s="117">
        <f>ценники!C132</f>
        <v>3</v>
      </c>
      <c r="D132" s="5">
        <v>0</v>
      </c>
      <c r="E132" s="5">
        <f t="shared" si="2"/>
        <v>100</v>
      </c>
      <c r="F132" s="249" t="str">
        <f>СВОД!E132</f>
        <v>Шаламова</v>
      </c>
    </row>
    <row r="133" spans="1:6">
      <c r="A133" s="1">
        <v>133</v>
      </c>
      <c r="B133" s="136" t="s">
        <v>630</v>
      </c>
      <c r="C133" s="117">
        <f>ценники!C133</f>
        <v>3</v>
      </c>
      <c r="D133" s="5">
        <v>0</v>
      </c>
      <c r="E133" s="5">
        <f t="shared" si="2"/>
        <v>100</v>
      </c>
      <c r="F133" s="249" t="str">
        <f>СВОД!E133</f>
        <v>Савченко</v>
      </c>
    </row>
    <row r="134" spans="1:6">
      <c r="A134" s="1">
        <v>134</v>
      </c>
      <c r="B134" s="136" t="s">
        <v>637</v>
      </c>
      <c r="C134" s="117">
        <f>ценники!C134</f>
        <v>3</v>
      </c>
      <c r="D134" s="5">
        <v>1</v>
      </c>
      <c r="E134" s="5">
        <f t="shared" si="2"/>
        <v>66.666666666666657</v>
      </c>
      <c r="F134" s="249" t="str">
        <f>СВОД!E134</f>
        <v>Шаламова</v>
      </c>
    </row>
    <row r="135" spans="1:6">
      <c r="A135" s="136">
        <v>135</v>
      </c>
      <c r="B135" s="117" t="s">
        <v>601</v>
      </c>
      <c r="C135" s="117">
        <f>ценники!C135</f>
        <v>3</v>
      </c>
      <c r="D135" s="5">
        <v>3</v>
      </c>
      <c r="E135" s="5">
        <f t="shared" si="2"/>
        <v>0</v>
      </c>
      <c r="F135" s="249" t="str">
        <f>СВОД!E135</f>
        <v>Хасанов</v>
      </c>
    </row>
    <row r="136" spans="1:6">
      <c r="A136" s="136">
        <v>136</v>
      </c>
      <c r="B136" s="117" t="s">
        <v>602</v>
      </c>
      <c r="C136" s="117">
        <f>ценники!C136</f>
        <v>3</v>
      </c>
      <c r="D136" s="5">
        <v>1</v>
      </c>
      <c r="E136" s="5">
        <f t="shared" si="2"/>
        <v>66.666666666666657</v>
      </c>
      <c r="F136" s="249" t="str">
        <f>СВОД!E136</f>
        <v>Мансурова</v>
      </c>
    </row>
    <row r="137" spans="1:6">
      <c r="A137" s="136">
        <v>137</v>
      </c>
      <c r="B137" s="117" t="s">
        <v>604</v>
      </c>
      <c r="C137" s="117">
        <f>ценники!C137</f>
        <v>3</v>
      </c>
      <c r="D137" s="5">
        <v>0</v>
      </c>
      <c r="E137" s="5">
        <f t="shared" si="2"/>
        <v>100</v>
      </c>
      <c r="F137" s="249" t="str">
        <f>СВОД!E137</f>
        <v>Савченко</v>
      </c>
    </row>
    <row r="138" spans="1:6">
      <c r="A138" s="136">
        <v>138</v>
      </c>
      <c r="B138" s="117" t="s">
        <v>634</v>
      </c>
      <c r="C138" s="117">
        <f>ценники!C138</f>
        <v>3</v>
      </c>
      <c r="D138" s="5">
        <v>0</v>
      </c>
      <c r="E138" s="5">
        <f t="shared" si="2"/>
        <v>100</v>
      </c>
      <c r="F138" s="249" t="str">
        <f>СВОД!E138</f>
        <v>Калинина</v>
      </c>
    </row>
    <row r="139" spans="1:6">
      <c r="A139" s="136">
        <v>139</v>
      </c>
      <c r="B139" s="117" t="s">
        <v>609</v>
      </c>
      <c r="C139" s="117">
        <f>ценники!C139</f>
        <v>3</v>
      </c>
      <c r="D139" s="5">
        <v>0</v>
      </c>
      <c r="E139" s="5">
        <f t="shared" si="2"/>
        <v>100</v>
      </c>
      <c r="F139" s="249" t="str">
        <f>СВОД!E139</f>
        <v>Савченко</v>
      </c>
    </row>
    <row r="140" spans="1:6">
      <c r="A140" s="136">
        <v>140</v>
      </c>
      <c r="B140" s="117" t="s">
        <v>619</v>
      </c>
      <c r="C140" s="117">
        <f>ценники!C140</f>
        <v>3</v>
      </c>
      <c r="D140" s="5">
        <v>0</v>
      </c>
      <c r="E140" s="5">
        <f t="shared" ref="E140:E152" si="3">100-D140*100/C140</f>
        <v>100</v>
      </c>
      <c r="F140" s="249" t="str">
        <f>СВОД!E140</f>
        <v>Клементьева</v>
      </c>
    </row>
    <row r="141" spans="1:6">
      <c r="A141" s="151">
        <v>141</v>
      </c>
      <c r="B141" s="244" t="s">
        <v>616</v>
      </c>
      <c r="C141" s="117">
        <f>ценники!C141</f>
        <v>3</v>
      </c>
      <c r="D141" s="5">
        <v>0</v>
      </c>
      <c r="E141" s="5">
        <f t="shared" si="3"/>
        <v>100</v>
      </c>
      <c r="F141" s="249" t="str">
        <f>СВОД!E141</f>
        <v>Калинина</v>
      </c>
    </row>
    <row r="142" spans="1:6">
      <c r="A142" s="136">
        <v>142</v>
      </c>
      <c r="B142" s="117" t="s">
        <v>646</v>
      </c>
      <c r="C142" s="117">
        <f>ценники!C142</f>
        <v>3</v>
      </c>
      <c r="D142" s="5">
        <v>1</v>
      </c>
      <c r="E142" s="5">
        <f t="shared" si="3"/>
        <v>66.666666666666657</v>
      </c>
      <c r="F142" s="249" t="str">
        <f>СВОД!E142</f>
        <v>Хасанов</v>
      </c>
    </row>
    <row r="143" spans="1:6">
      <c r="A143" s="136">
        <v>143</v>
      </c>
      <c r="B143" s="117" t="s">
        <v>638</v>
      </c>
      <c r="C143" s="117">
        <f>ценники!C143</f>
        <v>3</v>
      </c>
      <c r="D143" s="5">
        <v>0</v>
      </c>
      <c r="E143" s="5">
        <f t="shared" si="3"/>
        <v>100</v>
      </c>
      <c r="F143" s="249" t="str">
        <f>СВОД!E143</f>
        <v>Петухов</v>
      </c>
    </row>
    <row r="144" spans="1:6">
      <c r="A144" s="136">
        <v>144</v>
      </c>
      <c r="B144" s="117" t="s">
        <v>639</v>
      </c>
      <c r="C144" s="117">
        <f>ценники!C144</f>
        <v>3</v>
      </c>
      <c r="D144" s="5">
        <v>1</v>
      </c>
      <c r="E144" s="5">
        <f t="shared" si="3"/>
        <v>66.666666666666657</v>
      </c>
      <c r="F144" s="249" t="str">
        <f>СВОД!E144</f>
        <v>Петухов</v>
      </c>
    </row>
    <row r="145" spans="1:6">
      <c r="A145" s="136">
        <v>145</v>
      </c>
      <c r="B145" s="117" t="s">
        <v>647</v>
      </c>
      <c r="C145" s="117">
        <f>ценники!C145</f>
        <v>3</v>
      </c>
      <c r="D145" s="5">
        <v>1</v>
      </c>
      <c r="E145" s="5">
        <f t="shared" si="3"/>
        <v>66.666666666666657</v>
      </c>
      <c r="F145" s="249" t="str">
        <f>СВОД!E145</f>
        <v>Ахтямова</v>
      </c>
    </row>
    <row r="146" spans="1:6">
      <c r="A146" s="136">
        <v>146</v>
      </c>
      <c r="B146" s="117" t="s">
        <v>658</v>
      </c>
      <c r="C146" s="117">
        <f>ценники!C146</f>
        <v>3</v>
      </c>
      <c r="D146" s="5">
        <v>0</v>
      </c>
      <c r="E146" s="5">
        <f t="shared" si="3"/>
        <v>100</v>
      </c>
      <c r="F146" s="249" t="str">
        <f>СВОД!E146</f>
        <v>Емельянова</v>
      </c>
    </row>
    <row r="147" spans="1:6">
      <c r="A147" s="136">
        <v>147</v>
      </c>
      <c r="B147" s="117" t="s">
        <v>643</v>
      </c>
      <c r="C147" s="117">
        <f>ценники!C147</f>
        <v>3</v>
      </c>
      <c r="D147" s="5">
        <v>0</v>
      </c>
      <c r="E147" s="5">
        <f t="shared" si="3"/>
        <v>100</v>
      </c>
      <c r="F147" s="249" t="str">
        <f>СВОД!E147</f>
        <v>Жарникова</v>
      </c>
    </row>
    <row r="148" spans="1:6">
      <c r="A148" s="136">
        <v>148</v>
      </c>
      <c r="B148" s="117" t="s">
        <v>659</v>
      </c>
      <c r="C148" s="117">
        <f>ценники!C148</f>
        <v>3</v>
      </c>
      <c r="D148" s="5">
        <v>0</v>
      </c>
      <c r="E148" s="5">
        <f t="shared" si="3"/>
        <v>100</v>
      </c>
      <c r="F148" s="249" t="str">
        <f>СВОД!E148</f>
        <v>Емельянова</v>
      </c>
    </row>
    <row r="149" spans="1:6">
      <c r="A149" s="136">
        <v>149</v>
      </c>
      <c r="B149" s="216" t="s">
        <v>651</v>
      </c>
      <c r="C149" s="117">
        <f>ценники!C149</f>
        <v>3</v>
      </c>
      <c r="D149" s="5">
        <v>1</v>
      </c>
      <c r="E149" s="5">
        <f t="shared" si="3"/>
        <v>66.666666666666657</v>
      </c>
      <c r="F149" s="249" t="str">
        <f>СВОД!E149</f>
        <v>Мазырин</v>
      </c>
    </row>
    <row r="150" spans="1:6">
      <c r="A150" s="136">
        <v>150</v>
      </c>
      <c r="B150" s="216" t="s">
        <v>660</v>
      </c>
      <c r="C150" s="117">
        <f>ценники!C150</f>
        <v>3</v>
      </c>
      <c r="D150" s="5">
        <v>0</v>
      </c>
      <c r="E150" s="5">
        <f t="shared" si="3"/>
        <v>100</v>
      </c>
      <c r="F150" s="249" t="str">
        <f>СВОД!E150</f>
        <v>Коровина</v>
      </c>
    </row>
    <row r="151" spans="1:6">
      <c r="A151" s="136">
        <v>151</v>
      </c>
      <c r="B151" s="216" t="s">
        <v>653</v>
      </c>
      <c r="C151" s="117">
        <f>ценники!C151</f>
        <v>3</v>
      </c>
      <c r="D151" s="5">
        <v>2</v>
      </c>
      <c r="E151" s="5">
        <f t="shared" si="3"/>
        <v>33.333333333333329</v>
      </c>
      <c r="F151" s="249" t="str">
        <f>СВОД!E151</f>
        <v>Калинина</v>
      </c>
    </row>
    <row r="152" spans="1:6">
      <c r="A152" s="136">
        <v>152</v>
      </c>
      <c r="B152" s="216" t="s">
        <v>661</v>
      </c>
      <c r="C152" s="244">
        <f>ценники!C152</f>
        <v>3</v>
      </c>
      <c r="D152" s="163">
        <v>0</v>
      </c>
      <c r="E152" s="163">
        <f t="shared" si="3"/>
        <v>100</v>
      </c>
      <c r="F152" s="258" t="str">
        <f>СВОД!E152</f>
        <v>Савченко</v>
      </c>
    </row>
    <row r="153" spans="1:6">
      <c r="A153" s="136">
        <v>153</v>
      </c>
      <c r="B153" s="236" t="s">
        <v>679</v>
      </c>
      <c r="C153" s="244">
        <f>ценники!C153</f>
        <v>3</v>
      </c>
      <c r="D153" s="5">
        <v>2</v>
      </c>
      <c r="E153" s="163">
        <f t="shared" ref="E153:E155" si="4">100-D153*100/C153</f>
        <v>33.333333333333329</v>
      </c>
      <c r="F153" s="258" t="str">
        <f>СВОД!E153</f>
        <v>Мансурова</v>
      </c>
    </row>
    <row r="154" spans="1:6">
      <c r="A154" s="136">
        <v>155</v>
      </c>
      <c r="B154" s="236" t="s">
        <v>656</v>
      </c>
      <c r="C154" s="244">
        <f>ценники!C154</f>
        <v>3</v>
      </c>
      <c r="D154" s="5">
        <v>0</v>
      </c>
      <c r="E154" s="163">
        <f t="shared" si="4"/>
        <v>100</v>
      </c>
      <c r="F154" s="258" t="str">
        <f>СВОД!E154</f>
        <v>Дарьин</v>
      </c>
    </row>
    <row r="155" spans="1:6">
      <c r="A155" s="136">
        <v>156</v>
      </c>
      <c r="B155" s="236" t="s">
        <v>657</v>
      </c>
      <c r="C155" s="244">
        <f>ценники!C155</f>
        <v>3</v>
      </c>
      <c r="D155" s="5">
        <v>0</v>
      </c>
      <c r="E155" s="163">
        <f t="shared" si="4"/>
        <v>100</v>
      </c>
      <c r="F155" s="258" t="str">
        <f>СВОД!E155</f>
        <v>Мазырин</v>
      </c>
    </row>
    <row r="156" spans="1:6">
      <c r="A156" s="136">
        <v>157</v>
      </c>
      <c r="B156" s="117" t="s">
        <v>742</v>
      </c>
      <c r="C156" s="244">
        <f>ценники!C156</f>
        <v>3</v>
      </c>
      <c r="D156" s="5">
        <v>0</v>
      </c>
      <c r="E156" s="163">
        <f t="shared" ref="E156:E166" si="5">100-D156*100/C156</f>
        <v>100</v>
      </c>
      <c r="F156" s="258" t="str">
        <f>СВОД!E156</f>
        <v>Калинина</v>
      </c>
    </row>
    <row r="157" spans="1:6">
      <c r="A157" s="136">
        <v>158</v>
      </c>
      <c r="B157" s="136" t="s">
        <v>665</v>
      </c>
      <c r="C157" s="244">
        <f>ценники!C157</f>
        <v>3</v>
      </c>
      <c r="D157" s="5">
        <v>0</v>
      </c>
      <c r="E157" s="163">
        <f t="shared" si="5"/>
        <v>100</v>
      </c>
      <c r="F157" s="258" t="str">
        <f>СВОД!E157</f>
        <v>Емельянова</v>
      </c>
    </row>
    <row r="158" spans="1:6">
      <c r="A158" s="136">
        <v>159</v>
      </c>
      <c r="B158" s="136" t="s">
        <v>664</v>
      </c>
      <c r="C158" s="244">
        <f>ценники!C158</f>
        <v>3</v>
      </c>
      <c r="D158" s="5">
        <v>0</v>
      </c>
      <c r="E158" s="163">
        <f t="shared" si="5"/>
        <v>100</v>
      </c>
      <c r="F158" s="258" t="str">
        <f>СВОД!E158</f>
        <v>Мазырин</v>
      </c>
    </row>
    <row r="159" spans="1:6">
      <c r="A159" s="136">
        <v>160</v>
      </c>
      <c r="B159" s="136" t="s">
        <v>731</v>
      </c>
      <c r="C159" s="244">
        <f>ценники!C159</f>
        <v>3</v>
      </c>
      <c r="D159" s="5">
        <v>0</v>
      </c>
      <c r="E159" s="163">
        <f t="shared" si="5"/>
        <v>100</v>
      </c>
      <c r="F159" s="258" t="str">
        <f>СВОД!E159</f>
        <v>Петухов</v>
      </c>
    </row>
    <row r="160" spans="1:6">
      <c r="A160" s="136">
        <v>161</v>
      </c>
      <c r="B160" s="136" t="s">
        <v>670</v>
      </c>
      <c r="C160" s="244">
        <f>ценники!C160</f>
        <v>3</v>
      </c>
      <c r="D160" s="5">
        <v>0</v>
      </c>
      <c r="E160" s="163">
        <f t="shared" si="5"/>
        <v>100</v>
      </c>
      <c r="F160" s="258" t="str">
        <f>СВОД!E160</f>
        <v>Трусов</v>
      </c>
    </row>
    <row r="161" spans="1:6">
      <c r="A161" s="136">
        <v>162</v>
      </c>
      <c r="B161" s="136" t="s">
        <v>671</v>
      </c>
      <c r="C161" s="244">
        <f>ценники!C161</f>
        <v>3</v>
      </c>
      <c r="D161" s="5">
        <v>0</v>
      </c>
      <c r="E161" s="163">
        <f t="shared" si="5"/>
        <v>100</v>
      </c>
      <c r="F161" s="258" t="str">
        <f>СВОД!E161</f>
        <v>Савченко</v>
      </c>
    </row>
    <row r="162" spans="1:6">
      <c r="A162" s="136">
        <v>163</v>
      </c>
      <c r="B162" s="136" t="s">
        <v>672</v>
      </c>
      <c r="C162" s="244">
        <f>ценники!C162</f>
        <v>3</v>
      </c>
      <c r="D162" s="5">
        <v>1</v>
      </c>
      <c r="E162" s="163">
        <f t="shared" si="5"/>
        <v>66.666666666666657</v>
      </c>
      <c r="F162" s="258" t="str">
        <f>СВОД!E162</f>
        <v>Неуймина</v>
      </c>
    </row>
    <row r="163" spans="1:6">
      <c r="A163" s="136">
        <v>165</v>
      </c>
      <c r="B163" s="136" t="s">
        <v>686</v>
      </c>
      <c r="C163" s="244">
        <f>ценники!C163</f>
        <v>3</v>
      </c>
      <c r="D163" s="5">
        <v>0</v>
      </c>
      <c r="E163" s="163">
        <f t="shared" si="5"/>
        <v>100</v>
      </c>
      <c r="F163" s="258" t="str">
        <f>СВОД!E163</f>
        <v>Емельянова</v>
      </c>
    </row>
    <row r="164" spans="1:6">
      <c r="A164" s="136">
        <v>166</v>
      </c>
      <c r="B164" s="136" t="s">
        <v>687</v>
      </c>
      <c r="C164" s="244">
        <f>ценники!C164</f>
        <v>3</v>
      </c>
      <c r="D164" s="5">
        <v>0</v>
      </c>
      <c r="E164" s="163">
        <f t="shared" si="5"/>
        <v>100</v>
      </c>
      <c r="F164" s="258" t="str">
        <f>СВОД!E164</f>
        <v>Савченко</v>
      </c>
    </row>
    <row r="165" spans="1:6">
      <c r="A165" s="136">
        <v>167</v>
      </c>
      <c r="B165" s="136" t="s">
        <v>688</v>
      </c>
      <c r="C165" s="244">
        <f>ценники!C165</f>
        <v>3</v>
      </c>
      <c r="D165" s="5">
        <v>0</v>
      </c>
      <c r="E165" s="163">
        <f t="shared" si="5"/>
        <v>100</v>
      </c>
      <c r="F165" s="258" t="str">
        <f>СВОД!E165</f>
        <v>Емельянова</v>
      </c>
    </row>
    <row r="166" spans="1:6">
      <c r="A166" s="136">
        <v>168</v>
      </c>
      <c r="B166" s="136" t="s">
        <v>678</v>
      </c>
      <c r="C166" s="244">
        <f>ценники!C166</f>
        <v>3</v>
      </c>
      <c r="D166" s="5">
        <v>2</v>
      </c>
      <c r="E166" s="163">
        <f t="shared" si="5"/>
        <v>33.333333333333329</v>
      </c>
      <c r="F166" s="258" t="str">
        <f>СВОД!E166</f>
        <v>Жарникова</v>
      </c>
    </row>
    <row r="167" spans="1:6">
      <c r="A167" s="136">
        <v>173</v>
      </c>
      <c r="B167" s="136" t="s">
        <v>806</v>
      </c>
      <c r="C167" s="244">
        <f>ценники!C167</f>
        <v>1</v>
      </c>
      <c r="D167" s="5">
        <v>0</v>
      </c>
      <c r="E167" s="163">
        <f t="shared" ref="E167:E193" si="6">100-D167*100/C167</f>
        <v>100</v>
      </c>
      <c r="F167" s="258" t="str">
        <f>СВОД!E167</f>
        <v>Савченко</v>
      </c>
    </row>
    <row r="168" spans="1:6">
      <c r="A168" s="136">
        <v>174</v>
      </c>
      <c r="B168" s="117" t="s">
        <v>734</v>
      </c>
      <c r="C168" s="244">
        <f>ценники!C168</f>
        <v>3</v>
      </c>
      <c r="D168" s="5">
        <v>0</v>
      </c>
      <c r="E168" s="163">
        <f t="shared" si="6"/>
        <v>100</v>
      </c>
      <c r="F168" s="258" t="str">
        <f>СВОД!E168</f>
        <v>Ахтямова</v>
      </c>
    </row>
    <row r="169" spans="1:6">
      <c r="A169" s="136">
        <v>175</v>
      </c>
      <c r="B169" s="136" t="s">
        <v>794</v>
      </c>
      <c r="C169" s="244">
        <f>ценники!C169</f>
        <v>1</v>
      </c>
      <c r="D169" s="5">
        <v>0</v>
      </c>
      <c r="E169" s="163">
        <f t="shared" si="6"/>
        <v>100</v>
      </c>
      <c r="F169" s="258" t="str">
        <f>СВОД!E169</f>
        <v>Калинина</v>
      </c>
    </row>
    <row r="170" spans="1:6">
      <c r="A170" s="136">
        <v>176</v>
      </c>
      <c r="B170" s="136" t="s">
        <v>795</v>
      </c>
      <c r="C170" s="244">
        <f>ценники!C170</f>
        <v>1</v>
      </c>
      <c r="D170" s="5">
        <v>0</v>
      </c>
      <c r="E170" s="163">
        <f t="shared" si="6"/>
        <v>100</v>
      </c>
      <c r="F170" s="258" t="str">
        <f>СВОД!E170</f>
        <v>Клементьева</v>
      </c>
    </row>
    <row r="171" spans="1:6">
      <c r="A171" s="136">
        <v>178</v>
      </c>
      <c r="B171" s="117" t="s">
        <v>753</v>
      </c>
      <c r="C171" s="244">
        <f>ценники!C171</f>
        <v>1</v>
      </c>
      <c r="D171" s="5">
        <v>0</v>
      </c>
      <c r="E171" s="163">
        <f t="shared" si="6"/>
        <v>100</v>
      </c>
      <c r="F171" s="258" t="str">
        <f>СВОД!E171</f>
        <v xml:space="preserve">Ахрамеева </v>
      </c>
    </row>
    <row r="172" spans="1:6">
      <c r="A172" s="136">
        <v>179</v>
      </c>
      <c r="B172" s="117" t="s">
        <v>754</v>
      </c>
      <c r="C172" s="244">
        <f>ценники!C172</f>
        <v>3</v>
      </c>
      <c r="D172" s="5">
        <v>0</v>
      </c>
      <c r="E172" s="163">
        <f t="shared" si="6"/>
        <v>100</v>
      </c>
      <c r="F172" s="258" t="str">
        <f>СВОД!E172</f>
        <v>Клементьева</v>
      </c>
    </row>
    <row r="173" spans="1:6">
      <c r="A173" s="136">
        <v>180</v>
      </c>
      <c r="B173" s="136" t="s">
        <v>796</v>
      </c>
      <c r="C173" s="244">
        <f>ценники!C173</f>
        <v>1</v>
      </c>
      <c r="D173" s="5">
        <v>1</v>
      </c>
      <c r="E173" s="163">
        <f t="shared" si="6"/>
        <v>0</v>
      </c>
      <c r="F173" s="258" t="str">
        <f>СВОД!E173</f>
        <v>Калинина</v>
      </c>
    </row>
    <row r="174" spans="1:6">
      <c r="A174" s="136">
        <v>181</v>
      </c>
      <c r="B174" s="117" t="s">
        <v>743</v>
      </c>
      <c r="C174" s="244">
        <f>ценники!C174</f>
        <v>3</v>
      </c>
      <c r="D174" s="5">
        <v>0</v>
      </c>
      <c r="E174" s="163">
        <f t="shared" si="6"/>
        <v>100</v>
      </c>
      <c r="F174" s="258" t="str">
        <f>СВОД!E174</f>
        <v>Савченко</v>
      </c>
    </row>
    <row r="175" spans="1:6">
      <c r="A175" s="136">
        <v>182</v>
      </c>
      <c r="B175" s="117" t="s">
        <v>749</v>
      </c>
      <c r="C175" s="244">
        <f>ценники!C175</f>
        <v>3</v>
      </c>
      <c r="D175" s="5">
        <v>0</v>
      </c>
      <c r="E175" s="163">
        <f t="shared" si="6"/>
        <v>100</v>
      </c>
      <c r="F175" s="258" t="str">
        <f>СВОД!E175</f>
        <v>Ахтямова</v>
      </c>
    </row>
    <row r="176" spans="1:6">
      <c r="A176" s="136">
        <v>183</v>
      </c>
      <c r="B176" s="117" t="s">
        <v>782</v>
      </c>
      <c r="C176" s="244">
        <f>ценники!C176</f>
        <v>2</v>
      </c>
      <c r="D176" s="5">
        <v>0</v>
      </c>
      <c r="E176" s="163">
        <f t="shared" si="6"/>
        <v>100</v>
      </c>
      <c r="F176" s="258" t="str">
        <f>СВОД!E176</f>
        <v>Сазонова</v>
      </c>
    </row>
    <row r="177" spans="1:6">
      <c r="A177" s="136">
        <v>184</v>
      </c>
      <c r="B177" s="117" t="s">
        <v>783</v>
      </c>
      <c r="C177" s="244">
        <f>ценники!C177</f>
        <v>2</v>
      </c>
      <c r="D177" s="5">
        <v>0</v>
      </c>
      <c r="E177" s="163">
        <f t="shared" si="6"/>
        <v>100</v>
      </c>
      <c r="F177" s="258" t="str">
        <f>СВОД!E177</f>
        <v>Сазонова</v>
      </c>
    </row>
    <row r="178" spans="1:6">
      <c r="A178" s="136">
        <v>185</v>
      </c>
      <c r="B178" s="117" t="s">
        <v>758</v>
      </c>
      <c r="C178" s="244">
        <f>ценники!C178</f>
        <v>2</v>
      </c>
      <c r="D178" s="5">
        <v>0</v>
      </c>
      <c r="E178" s="163">
        <f t="shared" si="6"/>
        <v>100</v>
      </c>
      <c r="F178" s="258" t="str">
        <f>СВОД!E178</f>
        <v>Ахтямова</v>
      </c>
    </row>
    <row r="179" spans="1:6">
      <c r="A179" s="136">
        <v>186</v>
      </c>
      <c r="B179" s="117" t="s">
        <v>744</v>
      </c>
      <c r="C179" s="244">
        <f>ценники!C179</f>
        <v>3</v>
      </c>
      <c r="D179" s="5">
        <v>0</v>
      </c>
      <c r="E179" s="163">
        <f t="shared" si="6"/>
        <v>100</v>
      </c>
      <c r="F179" s="258" t="str">
        <f>СВОД!E179</f>
        <v>Емельянова</v>
      </c>
    </row>
    <row r="180" spans="1:6">
      <c r="A180" s="136">
        <v>187</v>
      </c>
      <c r="B180" s="117" t="s">
        <v>745</v>
      </c>
      <c r="C180" s="244">
        <f>ценники!C180</f>
        <v>3</v>
      </c>
      <c r="D180" s="5">
        <v>0</v>
      </c>
      <c r="E180" s="163">
        <f t="shared" si="6"/>
        <v>100</v>
      </c>
      <c r="F180" s="258" t="str">
        <f>СВОД!E180</f>
        <v>Клементьева</v>
      </c>
    </row>
    <row r="181" spans="1:6">
      <c r="A181" s="136">
        <v>188</v>
      </c>
      <c r="B181" s="117" t="s">
        <v>759</v>
      </c>
      <c r="C181" s="244">
        <f>ценники!C181</f>
        <v>3</v>
      </c>
      <c r="D181" s="5">
        <v>0</v>
      </c>
      <c r="E181" s="163">
        <f t="shared" si="6"/>
        <v>100</v>
      </c>
      <c r="F181" s="258" t="str">
        <f>СВОД!E181</f>
        <v>Савченко</v>
      </c>
    </row>
    <row r="182" spans="1:6">
      <c r="A182" s="136">
        <v>189</v>
      </c>
      <c r="B182" s="136" t="s">
        <v>797</v>
      </c>
      <c r="C182" s="244">
        <f>ценники!C182</f>
        <v>1</v>
      </c>
      <c r="D182" s="5">
        <v>0</v>
      </c>
      <c r="E182" s="163">
        <f t="shared" si="6"/>
        <v>100</v>
      </c>
      <c r="F182" s="258" t="str">
        <f>СВОД!E182</f>
        <v>Дарьин</v>
      </c>
    </row>
    <row r="183" spans="1:6">
      <c r="A183" s="136">
        <v>190</v>
      </c>
      <c r="B183" s="117" t="s">
        <v>807</v>
      </c>
      <c r="C183" s="244">
        <f>ценники!C183</f>
        <v>1</v>
      </c>
      <c r="D183" s="5">
        <v>0</v>
      </c>
      <c r="E183" s="163">
        <f t="shared" si="6"/>
        <v>100</v>
      </c>
      <c r="F183" s="258" t="str">
        <f>СВОД!E183</f>
        <v>Емельянова</v>
      </c>
    </row>
    <row r="184" spans="1:6">
      <c r="A184" s="136">
        <v>191</v>
      </c>
      <c r="B184" s="117" t="s">
        <v>808</v>
      </c>
      <c r="C184" s="244">
        <f>ценники!C184</f>
        <v>1</v>
      </c>
      <c r="D184" s="5">
        <v>0</v>
      </c>
      <c r="E184" s="163">
        <f t="shared" si="6"/>
        <v>100</v>
      </c>
      <c r="F184" s="258" t="str">
        <f>СВОД!E184</f>
        <v>Емельянова</v>
      </c>
    </row>
    <row r="185" spans="1:6">
      <c r="A185" s="136">
        <v>194</v>
      </c>
      <c r="B185" s="117" t="s">
        <v>773</v>
      </c>
      <c r="C185" s="244">
        <f>ценники!C185</f>
        <v>3</v>
      </c>
      <c r="D185" s="5">
        <v>0</v>
      </c>
      <c r="E185" s="163">
        <f t="shared" si="6"/>
        <v>100</v>
      </c>
      <c r="F185" s="258" t="str">
        <f>СВОД!E185</f>
        <v>Дарьин</v>
      </c>
    </row>
    <row r="186" spans="1:6">
      <c r="A186" s="136">
        <v>195</v>
      </c>
      <c r="B186" s="117" t="s">
        <v>781</v>
      </c>
      <c r="C186" s="244">
        <f>ценники!C186</f>
        <v>2</v>
      </c>
      <c r="D186" s="5">
        <v>0</v>
      </c>
      <c r="E186" s="163">
        <f t="shared" si="6"/>
        <v>100</v>
      </c>
      <c r="F186" s="258" t="str">
        <f>СВОД!E186</f>
        <v>Сазонова</v>
      </c>
    </row>
    <row r="187" spans="1:6">
      <c r="A187" s="136">
        <v>196</v>
      </c>
      <c r="B187" s="136" t="s">
        <v>809</v>
      </c>
      <c r="C187" s="244">
        <f>ценники!C187</f>
        <v>1</v>
      </c>
      <c r="D187" s="163">
        <v>0</v>
      </c>
      <c r="E187" s="163">
        <f t="shared" si="6"/>
        <v>100</v>
      </c>
      <c r="F187" s="258" t="str">
        <f>СВОД!E187</f>
        <v>Мансурова</v>
      </c>
    </row>
    <row r="188" spans="1:6">
      <c r="A188" s="136">
        <v>197</v>
      </c>
      <c r="B188" s="117" t="s">
        <v>750</v>
      </c>
      <c r="C188" s="244">
        <f>ценники!C188</f>
        <v>3</v>
      </c>
      <c r="D188" s="163">
        <v>0</v>
      </c>
      <c r="E188" s="163">
        <f t="shared" si="6"/>
        <v>100</v>
      </c>
      <c r="F188" s="258" t="str">
        <f>СВОД!E188</f>
        <v>Хасанов</v>
      </c>
    </row>
    <row r="189" spans="1:6">
      <c r="A189" s="136">
        <v>199</v>
      </c>
      <c r="B189" s="136" t="s">
        <v>810</v>
      </c>
      <c r="C189" s="244">
        <f>ценники!C189</f>
        <v>1</v>
      </c>
      <c r="D189" s="163">
        <v>0</v>
      </c>
      <c r="E189" s="163">
        <f t="shared" si="6"/>
        <v>100</v>
      </c>
      <c r="F189" s="258" t="str">
        <f>СВОД!E189</f>
        <v>Коровина</v>
      </c>
    </row>
    <row r="190" spans="1:6">
      <c r="A190" s="136">
        <v>200</v>
      </c>
      <c r="B190" s="117" t="s">
        <v>780</v>
      </c>
      <c r="C190" s="244">
        <f>ценники!C190</f>
        <v>2</v>
      </c>
      <c r="D190" s="5">
        <v>0</v>
      </c>
      <c r="E190" s="163">
        <f t="shared" si="6"/>
        <v>100</v>
      </c>
      <c r="F190" s="258" t="str">
        <f>СВОД!E190</f>
        <v>Савченко</v>
      </c>
    </row>
    <row r="191" spans="1:6">
      <c r="A191" s="136">
        <v>204</v>
      </c>
      <c r="B191" s="136" t="s">
        <v>802</v>
      </c>
      <c r="C191" s="244">
        <f>ценники!C191</f>
        <v>1</v>
      </c>
      <c r="D191" s="5">
        <v>0</v>
      </c>
      <c r="E191" s="163">
        <f t="shared" si="6"/>
        <v>100</v>
      </c>
      <c r="F191" s="258" t="str">
        <f>СВОД!E191</f>
        <v>Неуймина</v>
      </c>
    </row>
    <row r="192" spans="1:6">
      <c r="A192" s="136">
        <v>206</v>
      </c>
      <c r="B192" s="136" t="s">
        <v>811</v>
      </c>
      <c r="C192" s="244">
        <f>ценники!C192</f>
        <v>1</v>
      </c>
      <c r="D192" s="5">
        <v>0</v>
      </c>
      <c r="E192" s="163">
        <f t="shared" si="6"/>
        <v>100</v>
      </c>
      <c r="F192" s="258" t="str">
        <f>СВОД!E192</f>
        <v>Ахтямова</v>
      </c>
    </row>
    <row r="193" spans="1:9">
      <c r="A193" s="136">
        <v>207</v>
      </c>
      <c r="B193" s="136" t="s">
        <v>812</v>
      </c>
      <c r="C193" s="117">
        <f>ценники!C193</f>
        <v>1</v>
      </c>
      <c r="D193" s="5">
        <v>0</v>
      </c>
      <c r="E193" s="5">
        <f t="shared" si="6"/>
        <v>100</v>
      </c>
      <c r="F193" s="249" t="str">
        <f>СВОД!E193</f>
        <v>Ахтямова</v>
      </c>
    </row>
    <row r="196" spans="1:9">
      <c r="A196" s="2">
        <v>1</v>
      </c>
      <c r="B196" s="136" t="s">
        <v>530</v>
      </c>
      <c r="C196" s="41">
        <v>22</v>
      </c>
      <c r="D196" s="41">
        <v>2</v>
      </c>
      <c r="E196" s="5">
        <f t="shared" ref="E196:E211" si="7">100-D196*100/C196</f>
        <v>90.909090909090907</v>
      </c>
      <c r="H196" s="4">
        <v>100</v>
      </c>
      <c r="I196" s="48"/>
    </row>
    <row r="197" spans="1:9">
      <c r="A197" s="2">
        <v>2</v>
      </c>
      <c r="B197" s="136" t="s">
        <v>761</v>
      </c>
      <c r="C197" s="41">
        <v>21</v>
      </c>
      <c r="D197" s="41">
        <v>1</v>
      </c>
      <c r="E197" s="5">
        <f t="shared" si="7"/>
        <v>95.238095238095241</v>
      </c>
      <c r="H197" s="4" t="s">
        <v>532</v>
      </c>
      <c r="I197" s="49"/>
    </row>
    <row r="198" spans="1:9">
      <c r="A198" s="2">
        <v>3</v>
      </c>
      <c r="B198" s="136" t="s">
        <v>697</v>
      </c>
      <c r="C198" s="41">
        <v>32</v>
      </c>
      <c r="D198" s="41">
        <v>0</v>
      </c>
      <c r="E198" s="5">
        <f t="shared" si="7"/>
        <v>100</v>
      </c>
      <c r="H198" s="4" t="s">
        <v>183</v>
      </c>
      <c r="I198" s="50"/>
    </row>
    <row r="199" spans="1:9">
      <c r="A199" s="2">
        <v>4</v>
      </c>
      <c r="B199" s="136" t="s">
        <v>567</v>
      </c>
      <c r="C199" s="41">
        <v>19</v>
      </c>
      <c r="D199" s="41">
        <v>0</v>
      </c>
      <c r="E199" s="5">
        <f t="shared" si="7"/>
        <v>100</v>
      </c>
    </row>
    <row r="200" spans="1:9">
      <c r="A200" s="2">
        <v>5</v>
      </c>
      <c r="B200" s="136" t="s">
        <v>169</v>
      </c>
      <c r="C200" s="41">
        <v>51</v>
      </c>
      <c r="D200" s="41">
        <v>1</v>
      </c>
      <c r="E200" s="5">
        <f t="shared" si="7"/>
        <v>98.039215686274517</v>
      </c>
    </row>
    <row r="201" spans="1:9">
      <c r="A201" s="2">
        <v>6</v>
      </c>
      <c r="B201" s="136" t="s">
        <v>626</v>
      </c>
      <c r="C201" s="41">
        <v>18</v>
      </c>
      <c r="D201" s="41">
        <v>1</v>
      </c>
      <c r="E201" s="5">
        <f t="shared" si="7"/>
        <v>94.444444444444443</v>
      </c>
    </row>
    <row r="202" spans="1:9">
      <c r="A202" s="2">
        <v>7</v>
      </c>
      <c r="B202" s="136" t="s">
        <v>763</v>
      </c>
      <c r="C202" s="41">
        <v>12</v>
      </c>
      <c r="D202" s="41">
        <v>0</v>
      </c>
      <c r="E202" s="5">
        <f t="shared" si="7"/>
        <v>100</v>
      </c>
    </row>
    <row r="203" spans="1:9">
      <c r="A203" s="2">
        <v>8</v>
      </c>
      <c r="B203" s="136" t="s">
        <v>698</v>
      </c>
      <c r="C203" s="41">
        <v>46</v>
      </c>
      <c r="D203" s="41">
        <v>5</v>
      </c>
      <c r="E203" s="5">
        <f t="shared" si="7"/>
        <v>89.130434782608688</v>
      </c>
    </row>
    <row r="204" spans="1:9">
      <c r="A204" s="2">
        <v>9</v>
      </c>
      <c r="B204" s="136" t="s">
        <v>696</v>
      </c>
      <c r="C204" s="41">
        <v>36</v>
      </c>
      <c r="D204" s="41">
        <v>6</v>
      </c>
      <c r="E204" s="5">
        <f t="shared" si="7"/>
        <v>83.333333333333329</v>
      </c>
    </row>
    <row r="205" spans="1:9">
      <c r="A205" s="2">
        <v>10</v>
      </c>
      <c r="B205" s="136" t="s">
        <v>629</v>
      </c>
      <c r="C205" s="41">
        <v>41</v>
      </c>
      <c r="D205" s="41">
        <v>4</v>
      </c>
      <c r="E205" s="5">
        <f t="shared" si="7"/>
        <v>90.243902439024396</v>
      </c>
    </row>
    <row r="206" spans="1:9">
      <c r="A206" s="2">
        <v>11</v>
      </c>
      <c r="B206" s="136" t="s">
        <v>168</v>
      </c>
      <c r="C206" s="41">
        <v>46</v>
      </c>
      <c r="D206" s="41">
        <v>2</v>
      </c>
      <c r="E206" s="5">
        <f t="shared" si="7"/>
        <v>95.652173913043484</v>
      </c>
    </row>
    <row r="207" spans="1:9">
      <c r="A207" s="2">
        <v>12</v>
      </c>
      <c r="B207" s="136" t="s">
        <v>699</v>
      </c>
      <c r="C207" s="41">
        <v>36</v>
      </c>
      <c r="D207" s="41">
        <v>2</v>
      </c>
      <c r="E207" s="5">
        <f t="shared" si="7"/>
        <v>94.444444444444443</v>
      </c>
    </row>
    <row r="208" spans="1:9">
      <c r="A208" s="2">
        <v>13</v>
      </c>
      <c r="B208" s="136" t="s">
        <v>700</v>
      </c>
      <c r="C208" s="41">
        <v>48</v>
      </c>
      <c r="D208" s="41">
        <v>2</v>
      </c>
      <c r="E208" s="5">
        <f t="shared" si="7"/>
        <v>95.833333333333329</v>
      </c>
    </row>
    <row r="209" spans="1:5">
      <c r="A209" s="2">
        <v>14</v>
      </c>
      <c r="B209" s="136" t="s">
        <v>509</v>
      </c>
      <c r="C209" s="41">
        <v>49</v>
      </c>
      <c r="D209" s="41">
        <v>1</v>
      </c>
      <c r="E209" s="5">
        <f t="shared" si="7"/>
        <v>97.959183673469383</v>
      </c>
    </row>
    <row r="210" spans="1:5">
      <c r="A210" s="2">
        <v>15</v>
      </c>
      <c r="B210" s="136" t="s">
        <v>762</v>
      </c>
      <c r="C210" s="41">
        <v>22</v>
      </c>
      <c r="D210" s="41">
        <v>5</v>
      </c>
      <c r="E210" s="5">
        <f t="shared" si="7"/>
        <v>77.27272727272728</v>
      </c>
    </row>
    <row r="211" spans="1:5">
      <c r="A211" s="2">
        <v>16</v>
      </c>
      <c r="B211" s="136" t="s">
        <v>627</v>
      </c>
      <c r="C211" s="41">
        <v>39</v>
      </c>
      <c r="D211" s="41">
        <v>5</v>
      </c>
      <c r="E211" s="5">
        <f t="shared" si="7"/>
        <v>87.179487179487182</v>
      </c>
    </row>
    <row r="212" spans="1:5">
      <c r="A212" s="116"/>
      <c r="B212" s="239"/>
      <c r="C212" s="153"/>
      <c r="D212" s="153"/>
      <c r="E212" s="112"/>
    </row>
    <row r="213" spans="1:5">
      <c r="B213" s="196"/>
      <c r="E213" s="112"/>
    </row>
    <row r="214" spans="1:5">
      <c r="A214" s="2">
        <v>1</v>
      </c>
      <c r="B214" s="136" t="s">
        <v>442</v>
      </c>
      <c r="C214" s="41">
        <v>3</v>
      </c>
      <c r="D214" s="41">
        <v>0</v>
      </c>
      <c r="E214" s="5">
        <f t="shared" ref="E214:E232" si="8">100-D214*100/C214</f>
        <v>100</v>
      </c>
    </row>
    <row r="215" spans="1:5">
      <c r="A215" s="2">
        <v>2</v>
      </c>
      <c r="B215" s="136" t="s">
        <v>117</v>
      </c>
      <c r="C215" s="41">
        <v>12</v>
      </c>
      <c r="D215" s="41">
        <v>0</v>
      </c>
      <c r="E215" s="5">
        <f t="shared" si="8"/>
        <v>100</v>
      </c>
    </row>
    <row r="216" spans="1:5">
      <c r="A216" s="2">
        <v>3</v>
      </c>
      <c r="B216" s="136" t="s">
        <v>598</v>
      </c>
      <c r="C216" s="41">
        <v>6</v>
      </c>
      <c r="D216" s="41">
        <v>0</v>
      </c>
      <c r="E216" s="5">
        <f t="shared" si="8"/>
        <v>100</v>
      </c>
    </row>
    <row r="217" spans="1:5">
      <c r="A217" s="2">
        <v>4</v>
      </c>
      <c r="B217" s="136" t="s">
        <v>119</v>
      </c>
      <c r="C217" s="41">
        <v>13</v>
      </c>
      <c r="D217" s="41">
        <v>0</v>
      </c>
      <c r="E217" s="5">
        <f t="shared" si="8"/>
        <v>100</v>
      </c>
    </row>
    <row r="218" spans="1:5">
      <c r="A218" s="2">
        <v>5</v>
      </c>
      <c r="B218" s="136" t="s">
        <v>112</v>
      </c>
      <c r="C218" s="41">
        <v>329</v>
      </c>
      <c r="D218" s="41">
        <v>32</v>
      </c>
      <c r="E218" s="5">
        <f t="shared" si="8"/>
        <v>90.273556231003042</v>
      </c>
    </row>
    <row r="219" spans="1:5">
      <c r="A219" s="2">
        <v>6</v>
      </c>
      <c r="B219" s="136" t="s">
        <v>614</v>
      </c>
      <c r="C219" s="41">
        <v>6</v>
      </c>
      <c r="D219" s="41">
        <v>0</v>
      </c>
      <c r="E219" s="5">
        <f t="shared" si="8"/>
        <v>100</v>
      </c>
    </row>
    <row r="220" spans="1:5">
      <c r="A220" s="2">
        <v>7</v>
      </c>
      <c r="B220" s="136" t="s">
        <v>524</v>
      </c>
      <c r="C220" s="41">
        <v>19</v>
      </c>
      <c r="D220" s="41">
        <v>0</v>
      </c>
      <c r="E220" s="5">
        <f t="shared" si="8"/>
        <v>100</v>
      </c>
    </row>
    <row r="221" spans="1:5">
      <c r="A221" s="2">
        <v>8</v>
      </c>
      <c r="B221" s="136" t="s">
        <v>805</v>
      </c>
      <c r="C221" s="41">
        <v>2</v>
      </c>
      <c r="D221" s="41">
        <v>0</v>
      </c>
      <c r="E221" s="5">
        <f t="shared" si="8"/>
        <v>100</v>
      </c>
    </row>
    <row r="222" spans="1:5">
      <c r="A222" s="2">
        <v>9</v>
      </c>
      <c r="B222" s="136" t="s">
        <v>649</v>
      </c>
      <c r="C222" s="41">
        <v>12</v>
      </c>
      <c r="D222" s="41">
        <v>0</v>
      </c>
      <c r="E222" s="5">
        <f t="shared" si="8"/>
        <v>100</v>
      </c>
    </row>
    <row r="223" spans="1:5">
      <c r="A223" s="2">
        <v>10</v>
      </c>
      <c r="B223" s="136" t="s">
        <v>122</v>
      </c>
      <c r="C223" s="41">
        <v>43</v>
      </c>
      <c r="D223" s="41">
        <v>3</v>
      </c>
      <c r="E223" s="5">
        <f t="shared" si="8"/>
        <v>93.023255813953483</v>
      </c>
    </row>
    <row r="224" spans="1:5">
      <c r="A224" s="2">
        <v>11</v>
      </c>
      <c r="B224" s="136" t="s">
        <v>171</v>
      </c>
      <c r="C224" s="41">
        <v>12</v>
      </c>
      <c r="D224" s="41">
        <v>1</v>
      </c>
      <c r="E224" s="5">
        <f t="shared" si="8"/>
        <v>91.666666666666671</v>
      </c>
    </row>
    <row r="225" spans="1:5">
      <c r="A225" s="2">
        <v>12</v>
      </c>
      <c r="B225" s="136" t="s">
        <v>770</v>
      </c>
      <c r="C225" s="41">
        <v>6</v>
      </c>
      <c r="D225" s="41">
        <v>0</v>
      </c>
      <c r="E225" s="5">
        <f t="shared" si="8"/>
        <v>100</v>
      </c>
    </row>
    <row r="226" spans="1:5">
      <c r="A226" s="2">
        <v>13</v>
      </c>
      <c r="B226" s="136" t="s">
        <v>124</v>
      </c>
      <c r="C226" s="41">
        <v>21</v>
      </c>
      <c r="D226" s="41">
        <v>0</v>
      </c>
      <c r="E226" s="5">
        <f t="shared" si="8"/>
        <v>100</v>
      </c>
    </row>
    <row r="227" spans="1:5">
      <c r="A227" s="2">
        <v>14</v>
      </c>
      <c r="B227" s="136" t="s">
        <v>654</v>
      </c>
      <c r="C227" s="41">
        <v>6</v>
      </c>
      <c r="D227" s="41">
        <v>0</v>
      </c>
      <c r="E227" s="5">
        <f t="shared" si="8"/>
        <v>100</v>
      </c>
    </row>
    <row r="228" spans="1:5">
      <c r="A228" s="2">
        <v>15</v>
      </c>
      <c r="B228" s="136" t="s">
        <v>471</v>
      </c>
      <c r="C228" s="41">
        <v>18</v>
      </c>
      <c r="D228" s="41">
        <v>0</v>
      </c>
      <c r="E228" s="5">
        <f t="shared" si="8"/>
        <v>100</v>
      </c>
    </row>
    <row r="229" spans="1:5">
      <c r="A229" s="2">
        <v>16</v>
      </c>
      <c r="B229" s="136" t="s">
        <v>559</v>
      </c>
      <c r="C229" s="41">
        <v>12</v>
      </c>
      <c r="D229" s="41">
        <v>0</v>
      </c>
      <c r="E229" s="5">
        <f t="shared" si="8"/>
        <v>100</v>
      </c>
    </row>
    <row r="230" spans="1:5">
      <c r="A230" s="2">
        <v>17</v>
      </c>
      <c r="B230" s="136" t="s">
        <v>584</v>
      </c>
      <c r="C230" s="41">
        <v>6</v>
      </c>
      <c r="D230" s="41">
        <v>0</v>
      </c>
      <c r="E230" s="5">
        <f t="shared" si="8"/>
        <v>100</v>
      </c>
    </row>
    <row r="231" spans="1:5">
      <c r="A231" s="2">
        <v>18</v>
      </c>
      <c r="B231" s="136" t="s">
        <v>593</v>
      </c>
      <c r="C231" s="41">
        <v>3</v>
      </c>
      <c r="D231" s="41">
        <v>0</v>
      </c>
      <c r="E231" s="5">
        <f t="shared" si="8"/>
        <v>100</v>
      </c>
    </row>
    <row r="232" spans="1:5">
      <c r="A232" s="2">
        <v>19</v>
      </c>
      <c r="B232" s="136" t="s">
        <v>115</v>
      </c>
      <c r="C232" s="41">
        <v>15</v>
      </c>
      <c r="D232" s="41">
        <v>1</v>
      </c>
      <c r="E232" s="5">
        <f t="shared" si="8"/>
        <v>93.333333333333329</v>
      </c>
    </row>
    <row r="233" spans="1:5">
      <c r="A233" s="116"/>
      <c r="B233" s="116"/>
    </row>
    <row r="235" spans="1:5">
      <c r="A235" s="2">
        <v>1</v>
      </c>
      <c r="B235" s="136" t="s">
        <v>167</v>
      </c>
      <c r="C235" s="41">
        <v>145</v>
      </c>
      <c r="D235" s="41">
        <v>4</v>
      </c>
      <c r="E235" s="5">
        <f t="shared" ref="E235:E239" si="9">100-D235*100/C235</f>
        <v>97.241379310344826</v>
      </c>
    </row>
    <row r="236" spans="1:5">
      <c r="A236" s="2">
        <v>2</v>
      </c>
      <c r="B236" s="136" t="s">
        <v>170</v>
      </c>
      <c r="C236" s="41">
        <v>30</v>
      </c>
      <c r="D236" s="41">
        <v>1</v>
      </c>
      <c r="E236" s="5">
        <f t="shared" si="9"/>
        <v>96.666666666666671</v>
      </c>
    </row>
    <row r="237" spans="1:5">
      <c r="A237" s="2">
        <v>3</v>
      </c>
      <c r="B237" s="136" t="s">
        <v>777</v>
      </c>
      <c r="C237" s="41">
        <v>6</v>
      </c>
      <c r="D237" s="41">
        <v>0</v>
      </c>
      <c r="E237" s="5">
        <f t="shared" si="9"/>
        <v>100</v>
      </c>
    </row>
    <row r="238" spans="1:5">
      <c r="A238" s="2">
        <v>4</v>
      </c>
      <c r="B238" s="136" t="s">
        <v>620</v>
      </c>
      <c r="C238" s="41">
        <v>179</v>
      </c>
      <c r="D238" s="41">
        <v>7</v>
      </c>
      <c r="E238" s="5">
        <f t="shared" si="9"/>
        <v>96.089385474860336</v>
      </c>
    </row>
    <row r="239" spans="1:5">
      <c r="A239" s="2">
        <v>5</v>
      </c>
      <c r="B239" s="89" t="s">
        <v>701</v>
      </c>
      <c r="C239" s="41">
        <v>184</v>
      </c>
      <c r="D239" s="41">
        <v>25</v>
      </c>
      <c r="E239" s="5">
        <f t="shared" si="9"/>
        <v>86.413043478260875</v>
      </c>
    </row>
    <row r="241" spans="2:11">
      <c r="B241" s="123" t="s">
        <v>218</v>
      </c>
    </row>
    <row r="243" spans="2:11">
      <c r="B243" s="352" t="s">
        <v>385</v>
      </c>
      <c r="C243" s="357"/>
      <c r="D243" s="357"/>
      <c r="E243" s="357"/>
      <c r="F243" s="357"/>
      <c r="G243" s="357"/>
      <c r="H243" s="357"/>
      <c r="I243" s="357"/>
      <c r="J243" s="357"/>
      <c r="K243" s="357"/>
    </row>
    <row r="244" spans="2:11">
      <c r="B244" s="352" t="s">
        <v>386</v>
      </c>
      <c r="C244" s="357"/>
      <c r="D244" s="357"/>
      <c r="E244" s="357"/>
      <c r="F244" s="357"/>
      <c r="G244" s="357"/>
      <c r="H244" s="357"/>
      <c r="I244" s="357"/>
      <c r="J244" s="357"/>
      <c r="K244" s="357"/>
    </row>
    <row r="245" spans="2:11">
      <c r="B245" s="352" t="s">
        <v>387</v>
      </c>
      <c r="C245" s="357"/>
      <c r="D245" s="357"/>
      <c r="E245" s="357"/>
      <c r="F245" s="357"/>
      <c r="G245" s="357"/>
      <c r="H245" s="357"/>
      <c r="I245" s="357"/>
      <c r="J245" s="357"/>
      <c r="K245" s="357"/>
    </row>
    <row r="246" spans="2:11">
      <c r="B246" s="352" t="s">
        <v>388</v>
      </c>
      <c r="C246" s="357"/>
      <c r="D246" s="357"/>
      <c r="E246" s="357"/>
      <c r="F246" s="357"/>
      <c r="G246" s="357"/>
      <c r="H246" s="357"/>
      <c r="I246" s="357"/>
      <c r="J246" s="357"/>
      <c r="K246" s="357"/>
    </row>
    <row r="247" spans="2:11">
      <c r="B247" s="352" t="s">
        <v>389</v>
      </c>
      <c r="C247" s="357"/>
      <c r="D247" s="357"/>
      <c r="E247" s="357"/>
      <c r="F247" s="357"/>
      <c r="G247" s="357"/>
      <c r="H247" s="357"/>
      <c r="I247" s="357"/>
      <c r="J247" s="357"/>
      <c r="K247" s="357"/>
    </row>
    <row r="248" spans="2:11">
      <c r="B248" s="352" t="s">
        <v>390</v>
      </c>
      <c r="C248" s="357"/>
      <c r="D248" s="357"/>
      <c r="E248" s="357"/>
      <c r="F248" s="357"/>
      <c r="G248" s="357"/>
      <c r="H248" s="357"/>
      <c r="I248" s="357"/>
      <c r="J248" s="357"/>
      <c r="K248" s="357"/>
    </row>
    <row r="250" spans="2:11">
      <c r="B250" s="14"/>
    </row>
  </sheetData>
  <mergeCells count="6">
    <mergeCell ref="B248:K248"/>
    <mergeCell ref="B243:K243"/>
    <mergeCell ref="B244:K244"/>
    <mergeCell ref="B245:K245"/>
    <mergeCell ref="B246:K246"/>
    <mergeCell ref="B247:K247"/>
  </mergeCells>
  <conditionalFormatting sqref="E196:E211 E235:E239 E214:E232">
    <cfRule type="cellIs" dxfId="132" priority="35" operator="lessThan">
      <formula>90</formula>
    </cfRule>
    <cfRule type="cellIs" dxfId="131" priority="36" operator="between">
      <formula>99.99</formula>
      <formula>90</formula>
    </cfRule>
    <cfRule type="cellIs" dxfId="130" priority="37" operator="equal">
      <formula>100</formula>
    </cfRule>
  </conditionalFormatting>
  <conditionalFormatting sqref="E2:E193">
    <cfRule type="cellIs" dxfId="129" priority="1" operator="lessThan">
      <formula>100</formula>
    </cfRule>
    <cfRule type="cellIs" dxfId="128" priority="2" operator="equal">
      <formula>100</formula>
    </cfRule>
  </conditionalFormatting>
  <hyperlinks>
    <hyperlink ref="H1" location="СВОД!A1" display="СВОД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40"/>
  <sheetViews>
    <sheetView tabSelected="1" zoomScale="85" zoomScaleNormal="85" workbookViewId="0">
      <pane xSplit="1" ySplit="1" topLeftCell="B2" activePane="bottomRight" state="frozen"/>
      <selection activeCell="G201" sqref="G201"/>
      <selection pane="topRight" activeCell="G201" sqref="G201"/>
      <selection pane="bottomLeft" activeCell="G201" sqref="G201"/>
      <selection pane="bottomRight" activeCell="G229" sqref="G229"/>
    </sheetView>
  </sheetViews>
  <sheetFormatPr defaultRowHeight="14.4"/>
  <cols>
    <col min="1" max="1" width="4.109375" bestFit="1" customWidth="1"/>
    <col min="2" max="2" width="29.109375" bestFit="1" customWidth="1"/>
    <col min="3" max="3" width="14.109375" bestFit="1" customWidth="1"/>
    <col min="4" max="4" width="13.88671875" bestFit="1" customWidth="1"/>
    <col min="5" max="5" width="8" bestFit="1" customWidth="1"/>
    <col min="6" max="6" width="17.33203125" customWidth="1"/>
    <col min="7" max="7" width="20" bestFit="1" customWidth="1"/>
    <col min="8" max="8" width="20.6640625" bestFit="1" customWidth="1"/>
    <col min="9" max="9" width="11" hidden="1" customWidth="1"/>
    <col min="10" max="10" width="12.77734375" hidden="1" customWidth="1"/>
    <col min="11" max="11" width="0" hidden="1" customWidth="1"/>
  </cols>
  <sheetData>
    <row r="1" spans="1:11">
      <c r="A1" s="1" t="s">
        <v>0</v>
      </c>
      <c r="B1" s="3" t="s">
        <v>1</v>
      </c>
      <c r="C1" s="235" t="s">
        <v>98</v>
      </c>
      <c r="D1" s="3" t="s">
        <v>99</v>
      </c>
      <c r="E1" s="103" t="s">
        <v>90</v>
      </c>
      <c r="G1" s="10" t="s">
        <v>100</v>
      </c>
    </row>
    <row r="2" spans="1:11">
      <c r="A2" s="1">
        <v>1</v>
      </c>
      <c r="B2" s="1" t="s">
        <v>2</v>
      </c>
      <c r="C2" s="15">
        <v>2606000</v>
      </c>
      <c r="D2" s="15">
        <v>2489434.7600000002</v>
      </c>
      <c r="E2" s="247">
        <f>D2/C2*100</f>
        <v>95.527043745203386</v>
      </c>
      <c r="F2" s="238"/>
      <c r="I2" s="214" t="str">
        <f>СВОД!C2</f>
        <v>Екатеринбург</v>
      </c>
      <c r="J2" t="str">
        <f>СВОД!E2</f>
        <v>Ахрамеева</v>
      </c>
      <c r="K2" t="str">
        <f>СВОД!B2</f>
        <v>Юг</v>
      </c>
    </row>
    <row r="3" spans="1:11">
      <c r="A3" s="1">
        <v>2</v>
      </c>
      <c r="B3" s="1" t="s">
        <v>3</v>
      </c>
      <c r="C3" s="15">
        <v>2936000</v>
      </c>
      <c r="D3" s="15">
        <v>2758277.3</v>
      </c>
      <c r="E3" s="247">
        <f t="shared" ref="E3:E65" si="0">D3/C3*100</f>
        <v>93.946774523160755</v>
      </c>
      <c r="F3" s="238"/>
      <c r="I3" s="214" t="str">
        <f>СВОД!C3</f>
        <v>Екатеринбург</v>
      </c>
      <c r="J3" t="str">
        <f>СВОД!E3</f>
        <v>Неуймина</v>
      </c>
      <c r="K3" t="str">
        <f>СВОД!B3</f>
        <v>Север</v>
      </c>
    </row>
    <row r="4" spans="1:11">
      <c r="A4" s="1">
        <v>3</v>
      </c>
      <c r="B4" s="1" t="s">
        <v>4</v>
      </c>
      <c r="C4" s="15">
        <v>2529000</v>
      </c>
      <c r="D4" s="15">
        <v>2380089.1300000004</v>
      </c>
      <c r="E4" s="247">
        <f t="shared" si="0"/>
        <v>94.11186753657573</v>
      </c>
      <c r="F4" s="238"/>
      <c r="G4" s="47"/>
      <c r="H4" s="47"/>
      <c r="I4" s="214" t="str">
        <f>СВОД!C4</f>
        <v>Екатеринбург</v>
      </c>
      <c r="J4" t="str">
        <f>СВОД!E4</f>
        <v>Неуймина</v>
      </c>
      <c r="K4" t="str">
        <f>СВОД!B4</f>
        <v>Север</v>
      </c>
    </row>
    <row r="5" spans="1:11">
      <c r="A5" s="1">
        <v>4</v>
      </c>
      <c r="B5" s="1" t="s">
        <v>5</v>
      </c>
      <c r="C5" s="15">
        <v>2878000</v>
      </c>
      <c r="D5" s="15">
        <v>2494957.8299999996</v>
      </c>
      <c r="E5" s="247">
        <f t="shared" si="0"/>
        <v>86.690682070882545</v>
      </c>
      <c r="F5" s="238"/>
      <c r="G5" s="4" t="s">
        <v>174</v>
      </c>
      <c r="H5" s="48"/>
      <c r="I5" s="214" t="str">
        <f>СВОД!C5</f>
        <v>Екатеринбург</v>
      </c>
      <c r="J5" t="str">
        <f>СВОД!E5</f>
        <v>Неуймина</v>
      </c>
      <c r="K5" t="str">
        <f>СВОД!B5</f>
        <v>Север</v>
      </c>
    </row>
    <row r="6" spans="1:11">
      <c r="A6" s="1">
        <v>5</v>
      </c>
      <c r="B6" s="1" t="s">
        <v>6</v>
      </c>
      <c r="C6" s="15">
        <v>2684000</v>
      </c>
      <c r="D6" s="15">
        <v>2330548.31</v>
      </c>
      <c r="E6" s="247">
        <f t="shared" si="0"/>
        <v>86.831159090909097</v>
      </c>
      <c r="F6" s="238"/>
      <c r="G6" s="4" t="s">
        <v>175</v>
      </c>
      <c r="H6" s="49"/>
      <c r="I6" s="214" t="str">
        <f>СВОД!C6</f>
        <v>Екатеринбург</v>
      </c>
      <c r="J6" t="str">
        <f>СВОД!E6</f>
        <v>Дарьин</v>
      </c>
      <c r="K6" t="str">
        <f>СВОД!B6</f>
        <v>Юг</v>
      </c>
    </row>
    <row r="7" spans="1:11">
      <c r="A7" s="1">
        <v>6</v>
      </c>
      <c r="B7" s="1" t="s">
        <v>7</v>
      </c>
      <c r="C7" s="15">
        <v>2839000</v>
      </c>
      <c r="D7" s="15">
        <v>2784146.5599999996</v>
      </c>
      <c r="E7" s="247">
        <f t="shared" si="0"/>
        <v>98.067860514265575</v>
      </c>
      <c r="F7" s="238"/>
      <c r="G7" s="4" t="s">
        <v>176</v>
      </c>
      <c r="H7" s="50"/>
      <c r="I7" s="214" t="str">
        <f>СВОД!C7</f>
        <v>Екатеринбург</v>
      </c>
      <c r="J7" t="str">
        <f>СВОД!E7</f>
        <v>Неуймина</v>
      </c>
      <c r="K7" t="str">
        <f>СВОД!B7</f>
        <v>Север</v>
      </c>
    </row>
    <row r="8" spans="1:11">
      <c r="A8" s="1">
        <v>7</v>
      </c>
      <c r="B8" s="1" t="s">
        <v>8</v>
      </c>
      <c r="C8" s="15">
        <v>2946000</v>
      </c>
      <c r="D8" s="15">
        <v>2714270.9700000007</v>
      </c>
      <c r="E8" s="247">
        <f t="shared" si="0"/>
        <v>92.13411303462324</v>
      </c>
      <c r="F8" s="238"/>
      <c r="I8" s="214" t="str">
        <f>СВОД!C8</f>
        <v>Екатеринбург</v>
      </c>
      <c r="J8" t="str">
        <f>СВОД!E8</f>
        <v>Дарьин</v>
      </c>
      <c r="K8" t="str">
        <f>СВОД!B8</f>
        <v>Юг</v>
      </c>
    </row>
    <row r="9" spans="1:11">
      <c r="A9" s="1">
        <v>8</v>
      </c>
      <c r="B9" s="1" t="s">
        <v>9</v>
      </c>
      <c r="C9" s="15">
        <v>3838000</v>
      </c>
      <c r="D9" s="15">
        <v>3603093.14</v>
      </c>
      <c r="E9" s="247">
        <f t="shared" si="0"/>
        <v>93.879446065659195</v>
      </c>
      <c r="F9" s="238"/>
      <c r="G9" t="s">
        <v>288</v>
      </c>
      <c r="H9" s="125">
        <v>42158</v>
      </c>
      <c r="I9" s="214" t="str">
        <f>СВОД!C9</f>
        <v>Екатеринбург</v>
      </c>
      <c r="J9" t="str">
        <f>СВОД!E9</f>
        <v>Неуймина</v>
      </c>
      <c r="K9" t="str">
        <f>СВОД!B9</f>
        <v>Север</v>
      </c>
    </row>
    <row r="10" spans="1:11">
      <c r="A10" s="1">
        <v>9</v>
      </c>
      <c r="B10" s="1" t="s">
        <v>10</v>
      </c>
      <c r="C10" s="15">
        <v>2335000</v>
      </c>
      <c r="D10" s="15">
        <v>2041357.8599999996</v>
      </c>
      <c r="E10" s="247">
        <f t="shared" si="0"/>
        <v>87.424319486081359</v>
      </c>
      <c r="F10" s="238"/>
      <c r="G10" t="s">
        <v>289</v>
      </c>
      <c r="H10" t="s">
        <v>476</v>
      </c>
      <c r="I10" s="214" t="str">
        <f>СВОД!C10</f>
        <v>Екатеринбург</v>
      </c>
      <c r="J10" t="str">
        <f>СВОД!E10</f>
        <v>Ахрамеева</v>
      </c>
      <c r="K10" t="str">
        <f>СВОД!B10</f>
        <v>Юг</v>
      </c>
    </row>
    <row r="11" spans="1:11">
      <c r="A11" s="1">
        <v>10</v>
      </c>
      <c r="B11" s="1" t="s">
        <v>11</v>
      </c>
      <c r="C11" s="15">
        <v>3363000</v>
      </c>
      <c r="D11" s="15">
        <v>3289539.1</v>
      </c>
      <c r="E11" s="247">
        <f t="shared" si="0"/>
        <v>97.815614035087719</v>
      </c>
      <c r="F11" s="238"/>
      <c r="I11" s="214" t="str">
        <f>СВОД!C11</f>
        <v>Екатеринбург</v>
      </c>
      <c r="J11" t="str">
        <f>СВОД!E11</f>
        <v>Калинина</v>
      </c>
      <c r="K11" t="str">
        <f>СВОД!B11</f>
        <v>Юг</v>
      </c>
    </row>
    <row r="12" spans="1:11">
      <c r="A12" s="1">
        <v>11</v>
      </c>
      <c r="B12" s="1" t="s">
        <v>12</v>
      </c>
      <c r="C12" s="15">
        <v>2461000</v>
      </c>
      <c r="D12" s="15">
        <v>2258383.2000000002</v>
      </c>
      <c r="E12" s="247">
        <f t="shared" si="0"/>
        <v>91.766891507517272</v>
      </c>
      <c r="F12" s="238"/>
      <c r="I12" s="214" t="str">
        <f>СВОД!C12</f>
        <v>Екатеринбург</v>
      </c>
      <c r="J12" t="str">
        <f>СВОД!E12</f>
        <v>Дарьин</v>
      </c>
      <c r="K12" t="str">
        <f>СВОД!B12</f>
        <v>Юг</v>
      </c>
    </row>
    <row r="13" spans="1:11">
      <c r="A13" s="1">
        <v>12</v>
      </c>
      <c r="B13" s="1" t="s">
        <v>13</v>
      </c>
      <c r="C13" s="15">
        <v>2606000</v>
      </c>
      <c r="D13" s="15">
        <v>2524665.96</v>
      </c>
      <c r="E13" s="247">
        <f t="shared" si="0"/>
        <v>96.878970069071372</v>
      </c>
      <c r="F13" s="238"/>
      <c r="I13" s="214" t="str">
        <f>СВОД!C13</f>
        <v>Екатеринбург</v>
      </c>
      <c r="J13" t="str">
        <f>СВОД!E13</f>
        <v>Неуймина</v>
      </c>
      <c r="K13" t="str">
        <f>СВОД!B13</f>
        <v>Север</v>
      </c>
    </row>
    <row r="14" spans="1:11">
      <c r="A14" s="1">
        <v>13</v>
      </c>
      <c r="B14" s="1" t="s">
        <v>14</v>
      </c>
      <c r="C14" s="15">
        <v>2408000</v>
      </c>
      <c r="D14" s="15">
        <v>2286034.2399999998</v>
      </c>
      <c r="E14" s="247">
        <f t="shared" si="0"/>
        <v>94.934976744186045</v>
      </c>
      <c r="F14" s="238"/>
      <c r="I14" s="214" t="str">
        <f>СВОД!C14</f>
        <v>Екатеринбург</v>
      </c>
      <c r="J14" t="str">
        <f>СВОД!E14</f>
        <v>Клементьева</v>
      </c>
      <c r="K14" t="str">
        <f>СВОД!B14</f>
        <v>Север</v>
      </c>
    </row>
    <row r="15" spans="1:11">
      <c r="A15" s="1">
        <v>14</v>
      </c>
      <c r="B15" s="1" t="s">
        <v>15</v>
      </c>
      <c r="C15" s="15">
        <v>2985000</v>
      </c>
      <c r="D15" s="15">
        <v>2808137.5999999996</v>
      </c>
      <c r="E15" s="247">
        <f t="shared" si="0"/>
        <v>94.07496147403684</v>
      </c>
      <c r="F15" s="238"/>
      <c r="I15" s="214" t="str">
        <f>СВОД!C15</f>
        <v>Екатеринбург</v>
      </c>
      <c r="J15" t="str">
        <f>СВОД!E15</f>
        <v>Хасанов</v>
      </c>
      <c r="K15" t="str">
        <f>СВОД!B15</f>
        <v>Юг</v>
      </c>
    </row>
    <row r="16" spans="1:11">
      <c r="A16" s="1">
        <v>15</v>
      </c>
      <c r="B16" s="1" t="s">
        <v>16</v>
      </c>
      <c r="C16" s="15">
        <v>2500000</v>
      </c>
      <c r="D16" s="15">
        <v>2344929.2799999998</v>
      </c>
      <c r="E16" s="247">
        <f t="shared" si="0"/>
        <v>93.797171199999994</v>
      </c>
      <c r="F16" s="238"/>
      <c r="I16" s="214" t="str">
        <f>СВОД!C16</f>
        <v>Екатеринбург</v>
      </c>
      <c r="J16" t="str">
        <f>СВОД!E16</f>
        <v>Клементьева</v>
      </c>
      <c r="K16" t="str">
        <f>СВОД!B16</f>
        <v>Север</v>
      </c>
    </row>
    <row r="17" spans="1:11">
      <c r="A17" s="1">
        <v>16</v>
      </c>
      <c r="B17" s="1" t="s">
        <v>17</v>
      </c>
      <c r="C17" s="15">
        <v>3004000</v>
      </c>
      <c r="D17" s="15">
        <v>2920414.46</v>
      </c>
      <c r="E17" s="247">
        <f t="shared" si="0"/>
        <v>97.217525299600524</v>
      </c>
      <c r="F17" s="238"/>
      <c r="I17" s="214" t="str">
        <f>СВОД!C17</f>
        <v>Екатеринбург</v>
      </c>
      <c r="J17" t="str">
        <f>СВОД!E17</f>
        <v>Хасанов</v>
      </c>
      <c r="K17" t="str">
        <f>СВОД!B17</f>
        <v>Юг</v>
      </c>
    </row>
    <row r="18" spans="1:11">
      <c r="A18" s="1">
        <v>17</v>
      </c>
      <c r="B18" s="1" t="s">
        <v>18</v>
      </c>
      <c r="C18" s="15">
        <v>3043000</v>
      </c>
      <c r="D18" s="15">
        <v>2933711.3</v>
      </c>
      <c r="E18" s="247">
        <f t="shared" si="0"/>
        <v>96.408521196187962</v>
      </c>
      <c r="F18" s="238"/>
      <c r="I18" s="214" t="str">
        <f>СВОД!C18</f>
        <v>Екатеринбург</v>
      </c>
      <c r="J18" t="str">
        <f>СВОД!E18</f>
        <v>Неуймина</v>
      </c>
      <c r="K18" t="str">
        <f>СВОД!B18</f>
        <v>Север</v>
      </c>
    </row>
    <row r="19" spans="1:11">
      <c r="A19" s="1">
        <v>18</v>
      </c>
      <c r="B19" s="1" t="s">
        <v>19</v>
      </c>
      <c r="C19" s="15">
        <v>3586000</v>
      </c>
      <c r="D19" s="15">
        <v>3445677.33</v>
      </c>
      <c r="E19" s="247">
        <f t="shared" si="0"/>
        <v>96.086930563301735</v>
      </c>
      <c r="F19" s="238"/>
      <c r="I19" s="214" t="str">
        <f>СВОД!C19</f>
        <v>Екатеринбург</v>
      </c>
      <c r="J19" t="str">
        <f>СВОД!E19</f>
        <v>Клементьева</v>
      </c>
      <c r="K19" t="str">
        <f>СВОД!B19</f>
        <v>Север</v>
      </c>
    </row>
    <row r="20" spans="1:11">
      <c r="A20" s="1">
        <v>19</v>
      </c>
      <c r="B20" s="1" t="s">
        <v>20</v>
      </c>
      <c r="C20" s="15">
        <v>2616000</v>
      </c>
      <c r="D20" s="15">
        <v>2481921.0099999998</v>
      </c>
      <c r="E20" s="247">
        <f t="shared" si="0"/>
        <v>94.874656345565739</v>
      </c>
      <c r="F20" s="238"/>
      <c r="I20" s="214" t="str">
        <f>СВОД!C20</f>
        <v>Екатеринбург</v>
      </c>
      <c r="J20" t="str">
        <f>СВОД!E20</f>
        <v>Дарьин</v>
      </c>
      <c r="K20" t="str">
        <f>СВОД!B20</f>
        <v>Юг</v>
      </c>
    </row>
    <row r="21" spans="1:11">
      <c r="A21" s="1">
        <v>20</v>
      </c>
      <c r="B21" s="1" t="s">
        <v>21</v>
      </c>
      <c r="C21" s="15">
        <v>2513000</v>
      </c>
      <c r="D21" s="15">
        <v>2521492.6599999997</v>
      </c>
      <c r="E21" s="247">
        <f t="shared" si="0"/>
        <v>100.33794906486271</v>
      </c>
      <c r="F21" s="238"/>
      <c r="I21" s="214" t="str">
        <f>СВОД!C21</f>
        <v>Екатеринбург</v>
      </c>
      <c r="J21" t="str">
        <f>СВОД!E21</f>
        <v>Калинина</v>
      </c>
      <c r="K21" t="str">
        <f>СВОД!B21</f>
        <v>Юг</v>
      </c>
    </row>
    <row r="22" spans="1:11">
      <c r="A22" s="1">
        <v>21</v>
      </c>
      <c r="B22" s="1" t="s">
        <v>22</v>
      </c>
      <c r="C22" s="15">
        <v>3101000</v>
      </c>
      <c r="D22" s="15">
        <v>2740436.4299999997</v>
      </c>
      <c r="E22" s="247">
        <f t="shared" si="0"/>
        <v>88.372667849080926</v>
      </c>
      <c r="F22" s="238"/>
      <c r="I22" s="214" t="str">
        <f>СВОД!C22</f>
        <v>Екатеринбург</v>
      </c>
      <c r="J22" t="str">
        <f>СВОД!E22</f>
        <v>Жарникова</v>
      </c>
      <c r="K22" t="str">
        <f>СВОД!B22</f>
        <v>Юг</v>
      </c>
    </row>
    <row r="23" spans="1:11">
      <c r="A23" s="1">
        <v>22</v>
      </c>
      <c r="B23" s="1" t="s">
        <v>23</v>
      </c>
      <c r="C23" s="15">
        <v>2577000</v>
      </c>
      <c r="D23" s="15">
        <v>2504593.65</v>
      </c>
      <c r="E23" s="247">
        <f t="shared" si="0"/>
        <v>97.1902852153667</v>
      </c>
      <c r="F23" s="238"/>
      <c r="I23" s="214" t="str">
        <f>СВОД!C23</f>
        <v>Екатеринбург</v>
      </c>
      <c r="J23" t="str">
        <f>СВОД!E23</f>
        <v>Мазырин</v>
      </c>
      <c r="K23" t="str">
        <f>СВОД!B23</f>
        <v>Север</v>
      </c>
    </row>
    <row r="24" spans="1:11">
      <c r="A24" s="1">
        <v>23</v>
      </c>
      <c r="B24" s="1" t="s">
        <v>24</v>
      </c>
      <c r="C24" s="15">
        <v>2011416</v>
      </c>
      <c r="D24" s="15">
        <v>1963312.02</v>
      </c>
      <c r="E24" s="247">
        <f t="shared" si="0"/>
        <v>97.608451956233822</v>
      </c>
      <c r="F24" s="238"/>
      <c r="I24" s="214" t="str">
        <f>СВОД!C24</f>
        <v>Екатеринбург</v>
      </c>
      <c r="J24" t="str">
        <f>СВОД!E24</f>
        <v>Мансурова</v>
      </c>
      <c r="K24" t="str">
        <f>СВОД!B24</f>
        <v>Север</v>
      </c>
    </row>
    <row r="25" spans="1:11">
      <c r="A25" s="1">
        <v>24</v>
      </c>
      <c r="B25" s="1" t="s">
        <v>25</v>
      </c>
      <c r="C25" s="15">
        <v>2994000</v>
      </c>
      <c r="D25" s="15">
        <v>2845763.77</v>
      </c>
      <c r="E25" s="247">
        <f t="shared" si="0"/>
        <v>95.048890113560461</v>
      </c>
      <c r="F25" s="238"/>
      <c r="I25" s="214" t="str">
        <f>СВОД!C25</f>
        <v>Екатеринбург</v>
      </c>
      <c r="J25" t="str">
        <f>СВОД!E25</f>
        <v>Ахрамеева</v>
      </c>
      <c r="K25" t="str">
        <f>СВОД!B25</f>
        <v>Юг</v>
      </c>
    </row>
    <row r="26" spans="1:11">
      <c r="A26" s="1">
        <v>25</v>
      </c>
      <c r="B26" s="1" t="s">
        <v>26</v>
      </c>
      <c r="C26" s="15">
        <v>2199000</v>
      </c>
      <c r="D26" s="15">
        <v>2124214.7800000003</v>
      </c>
      <c r="E26" s="247">
        <f t="shared" si="0"/>
        <v>96.599125966348353</v>
      </c>
      <c r="F26" s="238"/>
      <c r="I26" s="214" t="str">
        <f>СВОД!C26</f>
        <v>Березовский</v>
      </c>
      <c r="J26" t="str">
        <f>СВОД!E26</f>
        <v>Мансурова</v>
      </c>
      <c r="K26" t="str">
        <f>СВОД!B26</f>
        <v>Север</v>
      </c>
    </row>
    <row r="27" spans="1:11">
      <c r="A27" s="1">
        <v>26</v>
      </c>
      <c r="B27" s="1" t="s">
        <v>27</v>
      </c>
      <c r="C27" s="15">
        <v>2200000</v>
      </c>
      <c r="D27" s="15">
        <v>2117450.7199999993</v>
      </c>
      <c r="E27" s="247">
        <f t="shared" si="0"/>
        <v>96.247759999999971</v>
      </c>
      <c r="F27" s="238"/>
      <c r="I27" s="214" t="str">
        <f>СВОД!C27</f>
        <v>Екатеринбург</v>
      </c>
      <c r="J27" t="str">
        <f>СВОД!E27</f>
        <v>Жарникова</v>
      </c>
      <c r="K27" t="str">
        <f>СВОД!B27</f>
        <v>Юг</v>
      </c>
    </row>
    <row r="28" spans="1:11">
      <c r="A28" s="1">
        <v>27</v>
      </c>
      <c r="B28" s="1" t="s">
        <v>28</v>
      </c>
      <c r="C28" s="15">
        <v>2374000</v>
      </c>
      <c r="D28" s="15">
        <v>2291539.2000000002</v>
      </c>
      <c r="E28" s="247">
        <f t="shared" si="0"/>
        <v>96.526503791069928</v>
      </c>
      <c r="F28" s="238"/>
      <c r="I28" s="214" t="str">
        <f>СВОД!C28</f>
        <v>Екатеринбург</v>
      </c>
      <c r="J28" t="str">
        <f>СВОД!E28</f>
        <v>Клементьева</v>
      </c>
      <c r="K28" t="str">
        <f>СВОД!B28</f>
        <v>Север</v>
      </c>
    </row>
    <row r="29" spans="1:11">
      <c r="A29" s="1">
        <v>28</v>
      </c>
      <c r="B29" s="1" t="s">
        <v>29</v>
      </c>
      <c r="C29" s="15">
        <v>3033000</v>
      </c>
      <c r="D29" s="15">
        <v>3048545.4700000007</v>
      </c>
      <c r="E29" s="247">
        <f t="shared" si="0"/>
        <v>100.51254434553249</v>
      </c>
      <c r="F29" s="238"/>
      <c r="I29" s="214" t="str">
        <f>СВОД!C29</f>
        <v>Екатеринбург</v>
      </c>
      <c r="J29" t="str">
        <f>СВОД!E29</f>
        <v>Калинина</v>
      </c>
      <c r="K29" t="str">
        <f>СВОД!B29</f>
        <v>Юг</v>
      </c>
    </row>
    <row r="30" spans="1:11">
      <c r="A30" s="1">
        <v>29</v>
      </c>
      <c r="B30" s="1" t="s">
        <v>30</v>
      </c>
      <c r="C30" s="15">
        <v>2480000</v>
      </c>
      <c r="D30" s="15">
        <v>2337797.0999999996</v>
      </c>
      <c r="E30" s="247">
        <f t="shared" si="0"/>
        <v>94.266012096774176</v>
      </c>
      <c r="F30" s="238"/>
      <c r="I30" s="214" t="str">
        <f>СВОД!C30</f>
        <v>Екатеринбург</v>
      </c>
      <c r="J30" t="str">
        <f>СВОД!E30</f>
        <v>Неуймина</v>
      </c>
      <c r="K30" t="str">
        <f>СВОД!B30</f>
        <v>Север</v>
      </c>
    </row>
    <row r="31" spans="1:11">
      <c r="A31" s="1">
        <v>30</v>
      </c>
      <c r="B31" s="2" t="s">
        <v>31</v>
      </c>
      <c r="C31" s="16">
        <v>2618000</v>
      </c>
      <c r="D31" s="16">
        <v>3188646</v>
      </c>
      <c r="E31" s="247">
        <f t="shared" si="0"/>
        <v>121.79702062643238</v>
      </c>
      <c r="F31" s="238"/>
      <c r="I31" s="214" t="str">
        <f>СВОД!C31</f>
        <v>Екатеринбург</v>
      </c>
      <c r="J31" t="str">
        <f>СВОД!E31</f>
        <v>Калинина</v>
      </c>
      <c r="K31" t="str">
        <f>СВОД!B31</f>
        <v>Юг</v>
      </c>
    </row>
    <row r="32" spans="1:11">
      <c r="A32" s="1">
        <v>31</v>
      </c>
      <c r="B32" s="2" t="s">
        <v>32</v>
      </c>
      <c r="C32" s="16">
        <v>3140000</v>
      </c>
      <c r="D32" s="16">
        <v>2925352.8699999992</v>
      </c>
      <c r="E32" s="247">
        <f t="shared" si="0"/>
        <v>93.164104140127364</v>
      </c>
      <c r="F32" s="238"/>
      <c r="I32" s="214" t="str">
        <f>СВОД!C32</f>
        <v>Екатеринбург</v>
      </c>
      <c r="J32" t="str">
        <f>СВОД!E32</f>
        <v>Мазырин</v>
      </c>
      <c r="K32" t="str">
        <f>СВОД!B32</f>
        <v>Север</v>
      </c>
    </row>
    <row r="33" spans="1:11">
      <c r="A33" s="1">
        <v>32</v>
      </c>
      <c r="B33" s="2" t="s">
        <v>33</v>
      </c>
      <c r="C33" s="16">
        <v>2374000</v>
      </c>
      <c r="D33" s="16">
        <v>2398873.9</v>
      </c>
      <c r="E33" s="247">
        <f t="shared" si="0"/>
        <v>101.04776326874475</v>
      </c>
      <c r="F33" s="238"/>
      <c r="I33" s="214" t="str">
        <f>СВОД!C33</f>
        <v>Екатеринбург</v>
      </c>
      <c r="J33" t="str">
        <f>СВОД!E33</f>
        <v>Ахрамеева</v>
      </c>
      <c r="K33" t="str">
        <f>СВОД!B33</f>
        <v>Юг</v>
      </c>
    </row>
    <row r="34" spans="1:11">
      <c r="A34" s="1">
        <v>33</v>
      </c>
      <c r="B34" s="2" t="s">
        <v>34</v>
      </c>
      <c r="C34" s="16">
        <v>3508000</v>
      </c>
      <c r="D34" s="16">
        <v>3363880.5400000005</v>
      </c>
      <c r="E34" s="247">
        <f t="shared" si="0"/>
        <v>95.891691562143691</v>
      </c>
      <c r="F34" s="238"/>
      <c r="I34" s="214" t="str">
        <f>СВОД!C34</f>
        <v>Екатеринбург</v>
      </c>
      <c r="J34" t="str">
        <f>СВОД!E34</f>
        <v>Ахрамеева</v>
      </c>
      <c r="K34" t="str">
        <f>СВОД!B34</f>
        <v>Юг</v>
      </c>
    </row>
    <row r="35" spans="1:11">
      <c r="A35" s="1">
        <v>34</v>
      </c>
      <c r="B35" s="2" t="s">
        <v>35</v>
      </c>
      <c r="C35" s="16">
        <v>2791000</v>
      </c>
      <c r="D35" s="16">
        <v>2665704.4000000004</v>
      </c>
      <c r="E35" s="247">
        <f t="shared" si="0"/>
        <v>95.510727337871742</v>
      </c>
      <c r="F35" s="238"/>
      <c r="I35" s="214" t="str">
        <f>СВОД!C35</f>
        <v>Екатеринбург</v>
      </c>
      <c r="J35" t="str">
        <f>СВОД!E35</f>
        <v>Мансурова</v>
      </c>
      <c r="K35" t="str">
        <f>СВОД!B35</f>
        <v>Север</v>
      </c>
    </row>
    <row r="36" spans="1:11">
      <c r="A36" s="1">
        <v>35</v>
      </c>
      <c r="B36" s="2" t="s">
        <v>36</v>
      </c>
      <c r="C36" s="16">
        <v>1869000</v>
      </c>
      <c r="D36" s="16">
        <v>1824555.8</v>
      </c>
      <c r="E36" s="247">
        <f t="shared" si="0"/>
        <v>97.622033172819684</v>
      </c>
      <c r="F36" s="238"/>
      <c r="I36" s="214" t="str">
        <f>СВОД!C36</f>
        <v>Екатеринбург</v>
      </c>
      <c r="J36" t="str">
        <f>СВОД!E36</f>
        <v>Ахрамеева</v>
      </c>
      <c r="K36" t="str">
        <f>СВОД!B36</f>
        <v>Юг</v>
      </c>
    </row>
    <row r="37" spans="1:11">
      <c r="A37" s="1">
        <v>36</v>
      </c>
      <c r="B37" s="2" t="s">
        <v>37</v>
      </c>
      <c r="C37" s="16">
        <v>2956000</v>
      </c>
      <c r="D37" s="16">
        <v>2590469.1199999996</v>
      </c>
      <c r="E37" s="247">
        <f t="shared" si="0"/>
        <v>87.634273342354518</v>
      </c>
      <c r="F37" s="238"/>
      <c r="I37" s="214" t="str">
        <f>СВОД!C37</f>
        <v>Екатеринбург</v>
      </c>
      <c r="J37" t="str">
        <f>СВОД!E37</f>
        <v>Мазырин</v>
      </c>
      <c r="K37" t="str">
        <f>СВОД!B37</f>
        <v>Север</v>
      </c>
    </row>
    <row r="38" spans="1:11">
      <c r="A38" s="1">
        <v>37</v>
      </c>
      <c r="B38" s="2" t="s">
        <v>38</v>
      </c>
      <c r="C38" s="16">
        <v>1770184</v>
      </c>
      <c r="D38" s="16">
        <v>1796238.9999999998</v>
      </c>
      <c r="E38" s="247">
        <f t="shared" si="0"/>
        <v>101.47188088921828</v>
      </c>
      <c r="F38" s="238"/>
      <c r="I38" s="214" t="str">
        <f>СВОД!C38</f>
        <v>Екатеринбург</v>
      </c>
      <c r="J38" t="str">
        <f>СВОД!E38</f>
        <v>Жарникова</v>
      </c>
      <c r="K38" t="str">
        <f>СВОД!B38</f>
        <v>Юг</v>
      </c>
    </row>
    <row r="39" spans="1:11">
      <c r="A39" s="1">
        <v>38</v>
      </c>
      <c r="B39" s="2" t="s">
        <v>39</v>
      </c>
      <c r="C39" s="16">
        <v>2306000</v>
      </c>
      <c r="D39" s="16">
        <v>2420986.1499999994</v>
      </c>
      <c r="E39" s="247">
        <f t="shared" si="0"/>
        <v>104.98638985255853</v>
      </c>
      <c r="F39" s="238"/>
      <c r="I39" s="214" t="str">
        <f>СВОД!C39</f>
        <v>Екатеринбург</v>
      </c>
      <c r="J39" t="str">
        <f>СВОД!E39</f>
        <v>Хасанов</v>
      </c>
      <c r="K39" t="str">
        <f>СВОД!B39</f>
        <v>Юг</v>
      </c>
    </row>
    <row r="40" spans="1:11">
      <c r="A40" s="1">
        <v>39</v>
      </c>
      <c r="B40" s="2" t="s">
        <v>40</v>
      </c>
      <c r="C40" s="16">
        <v>3790000</v>
      </c>
      <c r="D40" s="16">
        <v>3609398.1599999997</v>
      </c>
      <c r="E40" s="247">
        <f t="shared" si="0"/>
        <v>95.234779947229541</v>
      </c>
      <c r="F40" s="238"/>
      <c r="I40" s="214" t="str">
        <f>СВОД!C40</f>
        <v>Екатеринбург</v>
      </c>
      <c r="J40" t="str">
        <f>СВОД!E40</f>
        <v>Ахрамеева</v>
      </c>
      <c r="K40" t="str">
        <f>СВОД!B40</f>
        <v>Юг</v>
      </c>
    </row>
    <row r="41" spans="1:11">
      <c r="A41" s="1">
        <v>40</v>
      </c>
      <c r="B41" s="2" t="s">
        <v>41</v>
      </c>
      <c r="C41" s="16">
        <v>1729000</v>
      </c>
      <c r="D41" s="16">
        <v>1710168</v>
      </c>
      <c r="E41" s="247">
        <f t="shared" si="0"/>
        <v>98.910815500289189</v>
      </c>
      <c r="F41" s="238"/>
      <c r="I41" s="214" t="str">
        <f>СВОД!C41</f>
        <v>Екатеринбург</v>
      </c>
      <c r="J41" t="str">
        <f>СВОД!E41</f>
        <v>Ахрамеева</v>
      </c>
      <c r="K41" t="str">
        <f>СВОД!B41</f>
        <v>Юг</v>
      </c>
    </row>
    <row r="42" spans="1:11">
      <c r="A42" s="1">
        <v>41</v>
      </c>
      <c r="B42" s="2" t="s">
        <v>42</v>
      </c>
      <c r="C42" s="16">
        <v>2765000</v>
      </c>
      <c r="D42" s="16">
        <v>3047603.49</v>
      </c>
      <c r="E42" s="247">
        <f t="shared" si="0"/>
        <v>110.22074104882461</v>
      </c>
      <c r="F42" s="238"/>
      <c r="I42" s="214" t="str">
        <f>СВОД!C42</f>
        <v>Екатеринбург</v>
      </c>
      <c r="J42" t="str">
        <f>СВОД!E42</f>
        <v>Неуймина</v>
      </c>
      <c r="K42" t="str">
        <f>СВОД!B42</f>
        <v>Север</v>
      </c>
    </row>
    <row r="43" spans="1:11">
      <c r="A43" s="1">
        <v>42</v>
      </c>
      <c r="B43" s="2" t="s">
        <v>43</v>
      </c>
      <c r="C43" s="16">
        <v>2907000</v>
      </c>
      <c r="D43" s="16">
        <v>2752645.1799999997</v>
      </c>
      <c r="E43" s="247">
        <f t="shared" si="0"/>
        <v>94.690236670106628</v>
      </c>
      <c r="F43" s="238"/>
      <c r="I43" s="214" t="str">
        <f>СВОД!C43</f>
        <v>Екатеринбург</v>
      </c>
      <c r="J43" t="str">
        <f>СВОД!E43</f>
        <v>Клементьева</v>
      </c>
      <c r="K43" t="str">
        <f>СВОД!B43</f>
        <v>Север</v>
      </c>
    </row>
    <row r="44" spans="1:11">
      <c r="A44" s="1">
        <v>43</v>
      </c>
      <c r="B44" s="2" t="s">
        <v>44</v>
      </c>
      <c r="C44" s="16">
        <v>1384000</v>
      </c>
      <c r="D44" s="16">
        <v>1367160.8999999997</v>
      </c>
      <c r="E44" s="247">
        <f t="shared" si="0"/>
        <v>98.783302023121365</v>
      </c>
      <c r="F44" s="238"/>
      <c r="I44" s="214" t="str">
        <f>СВОД!C44</f>
        <v>Екатеринбург</v>
      </c>
      <c r="J44" t="str">
        <f>СВОД!E44</f>
        <v>Неуймина</v>
      </c>
      <c r="K44" t="str">
        <f>СВОД!B44</f>
        <v>Север</v>
      </c>
    </row>
    <row r="45" spans="1:11">
      <c r="A45" s="1">
        <v>44</v>
      </c>
      <c r="B45" s="2" t="s">
        <v>45</v>
      </c>
      <c r="C45" s="16">
        <v>2800000</v>
      </c>
      <c r="D45" s="16">
        <v>2751507.3</v>
      </c>
      <c r="E45" s="247">
        <f t="shared" si="0"/>
        <v>98.268117857142855</v>
      </c>
      <c r="F45" s="238"/>
      <c r="I45" s="214" t="str">
        <f>СВОД!C45</f>
        <v>Екатеринбург</v>
      </c>
      <c r="J45" t="str">
        <f>СВОД!E45</f>
        <v>Клементьева</v>
      </c>
      <c r="K45" t="str">
        <f>СВОД!B45</f>
        <v>Север</v>
      </c>
    </row>
    <row r="46" spans="1:11">
      <c r="A46" s="1">
        <v>45</v>
      </c>
      <c r="B46" s="2" t="s">
        <v>46</v>
      </c>
      <c r="C46" s="16">
        <v>3162000</v>
      </c>
      <c r="D46" s="16">
        <v>3281704.1999999997</v>
      </c>
      <c r="E46" s="247">
        <f t="shared" si="0"/>
        <v>103.78571157495256</v>
      </c>
      <c r="F46" s="238"/>
      <c r="I46" s="214" t="str">
        <f>СВОД!C46</f>
        <v>Верхняя Пышма</v>
      </c>
      <c r="J46" t="str">
        <f>СВОД!E46</f>
        <v>Мансурова</v>
      </c>
      <c r="K46" t="str">
        <f>СВОД!B46</f>
        <v>Север</v>
      </c>
    </row>
    <row r="47" spans="1:11">
      <c r="A47" s="1">
        <v>46</v>
      </c>
      <c r="B47" s="2" t="s">
        <v>47</v>
      </c>
      <c r="C47" s="16">
        <v>2694000</v>
      </c>
      <c r="D47" s="16">
        <v>2611493.8800000004</v>
      </c>
      <c r="E47" s="247">
        <f t="shared" si="0"/>
        <v>96.937412026726065</v>
      </c>
      <c r="F47" s="238"/>
      <c r="I47" s="214" t="str">
        <f>СВОД!C47</f>
        <v>Екатеринбург</v>
      </c>
      <c r="J47" t="str">
        <f>СВОД!E47</f>
        <v>Хасанов</v>
      </c>
      <c r="K47" t="str">
        <f>СВОД!B47</f>
        <v>Юг</v>
      </c>
    </row>
    <row r="48" spans="1:11">
      <c r="A48" s="1">
        <v>47</v>
      </c>
      <c r="B48" s="2" t="s">
        <v>48</v>
      </c>
      <c r="C48" s="16">
        <v>2829000</v>
      </c>
      <c r="D48" s="16">
        <v>2858317.5100000002</v>
      </c>
      <c r="E48" s="247">
        <f t="shared" si="0"/>
        <v>101.0363206079887</v>
      </c>
      <c r="F48" s="238"/>
      <c r="I48" s="214" t="str">
        <f>СВОД!C48</f>
        <v>Екатеринбург</v>
      </c>
      <c r="J48" t="str">
        <f>СВОД!E48</f>
        <v>Неуймина</v>
      </c>
      <c r="K48" t="str">
        <f>СВОД!B48</f>
        <v>Север</v>
      </c>
    </row>
    <row r="49" spans="1:11">
      <c r="A49" s="1">
        <v>48</v>
      </c>
      <c r="B49" s="2" t="s">
        <v>49</v>
      </c>
      <c r="C49" s="16">
        <v>3023000</v>
      </c>
      <c r="D49" s="16">
        <v>2942003.0600000005</v>
      </c>
      <c r="E49" s="247">
        <f t="shared" si="0"/>
        <v>97.320643731392678</v>
      </c>
      <c r="F49" s="238"/>
      <c r="I49" s="214" t="str">
        <f>СВОД!C49</f>
        <v>Екатеринбург</v>
      </c>
      <c r="J49" t="str">
        <f>СВОД!E49</f>
        <v>Мазырин</v>
      </c>
      <c r="K49" t="str">
        <f>СВОД!B49</f>
        <v>Север</v>
      </c>
    </row>
    <row r="50" spans="1:11">
      <c r="A50" s="1">
        <v>49</v>
      </c>
      <c r="B50" s="2" t="s">
        <v>50</v>
      </c>
      <c r="C50" s="16">
        <v>2296000</v>
      </c>
      <c r="D50" s="16">
        <v>2185257.4500000002</v>
      </c>
      <c r="E50" s="247">
        <f t="shared" si="0"/>
        <v>95.176718205574915</v>
      </c>
      <c r="F50" s="238"/>
      <c r="I50" s="214" t="str">
        <f>СВОД!C50</f>
        <v>Екатеринбург</v>
      </c>
      <c r="J50" t="str">
        <f>СВОД!E50</f>
        <v>Жарникова</v>
      </c>
      <c r="K50" t="str">
        <f>СВОД!B50</f>
        <v>Юг</v>
      </c>
    </row>
    <row r="51" spans="1:11">
      <c r="A51" s="1">
        <v>50</v>
      </c>
      <c r="B51" s="2" t="s">
        <v>51</v>
      </c>
      <c r="C51" s="16">
        <v>1869000</v>
      </c>
      <c r="D51" s="16">
        <v>1843432.67</v>
      </c>
      <c r="E51" s="247">
        <f t="shared" si="0"/>
        <v>98.632031567683256</v>
      </c>
      <c r="F51" s="238"/>
      <c r="I51" s="214" t="str">
        <f>СВОД!C51</f>
        <v>Екатеринбург</v>
      </c>
      <c r="J51" t="str">
        <f>СВОД!E51</f>
        <v>Ахрамеева</v>
      </c>
      <c r="K51" t="str">
        <f>СВОД!B51</f>
        <v>Юг</v>
      </c>
    </row>
    <row r="52" spans="1:11">
      <c r="A52" s="1">
        <v>51</v>
      </c>
      <c r="B52" s="2" t="s">
        <v>52</v>
      </c>
      <c r="C52" s="16">
        <v>3324000</v>
      </c>
      <c r="D52" s="16">
        <v>3349379.5700000008</v>
      </c>
      <c r="E52" s="247">
        <f t="shared" si="0"/>
        <v>100.76352496991578</v>
      </c>
      <c r="F52" s="238"/>
      <c r="I52" s="214" t="str">
        <f>СВОД!C52</f>
        <v>Екатеринбург</v>
      </c>
      <c r="J52" t="str">
        <f>СВОД!E52</f>
        <v>Мансурова</v>
      </c>
      <c r="K52" t="str">
        <f>СВОД!B52</f>
        <v>Север</v>
      </c>
    </row>
    <row r="53" spans="1:11">
      <c r="A53" s="1">
        <v>52</v>
      </c>
      <c r="B53" s="2" t="s">
        <v>53</v>
      </c>
      <c r="C53" s="16">
        <v>1539000</v>
      </c>
      <c r="D53" s="16">
        <v>1510621.0999999996</v>
      </c>
      <c r="E53" s="247">
        <f t="shared" si="0"/>
        <v>98.156016894087045</v>
      </c>
      <c r="F53" s="238"/>
      <c r="I53" s="214" t="str">
        <f>СВОД!C53</f>
        <v>Нижний Тагил</v>
      </c>
      <c r="J53" t="str">
        <f>СВОД!E53</f>
        <v>Петухов</v>
      </c>
      <c r="K53" t="str">
        <f>СВОД!B53</f>
        <v>Область</v>
      </c>
    </row>
    <row r="54" spans="1:11">
      <c r="A54" s="1">
        <v>53</v>
      </c>
      <c r="B54" s="2" t="s">
        <v>54</v>
      </c>
      <c r="C54" s="16">
        <v>1039176</v>
      </c>
      <c r="D54" s="16">
        <v>932268.8899999999</v>
      </c>
      <c r="E54" s="247">
        <f t="shared" si="0"/>
        <v>89.712319183660895</v>
      </c>
      <c r="F54" s="238"/>
      <c r="I54" s="214" t="str">
        <f>СВОД!C54</f>
        <v>Нижний Тагил</v>
      </c>
      <c r="J54" t="str">
        <f>СВОД!E54</f>
        <v>Петухов</v>
      </c>
      <c r="K54" t="str">
        <f>СВОД!B54</f>
        <v>Область</v>
      </c>
    </row>
    <row r="55" spans="1:11">
      <c r="A55" s="1">
        <v>54</v>
      </c>
      <c r="B55" s="2" t="s">
        <v>55</v>
      </c>
      <c r="C55" s="16">
        <v>1617000</v>
      </c>
      <c r="D55" s="16">
        <v>1508112.4599999997</v>
      </c>
      <c r="E55" s="247">
        <f t="shared" si="0"/>
        <v>93.266076685219517</v>
      </c>
      <c r="F55" s="238"/>
      <c r="I55" s="214" t="str">
        <f>СВОД!C55</f>
        <v>Екатеринбург</v>
      </c>
      <c r="J55" t="str">
        <f>СВОД!E55</f>
        <v>Жарникова</v>
      </c>
      <c r="K55" t="str">
        <f>СВОД!B55</f>
        <v>Юг</v>
      </c>
    </row>
    <row r="56" spans="1:11">
      <c r="A56" s="1">
        <v>55</v>
      </c>
      <c r="B56" s="2" t="s">
        <v>56</v>
      </c>
      <c r="C56" s="16">
        <v>2141000</v>
      </c>
      <c r="D56" s="16">
        <v>2072548.9400000002</v>
      </c>
      <c r="E56" s="247">
        <f t="shared" si="0"/>
        <v>96.802846333489029</v>
      </c>
      <c r="F56" s="238"/>
      <c r="I56" s="214" t="str">
        <f>СВОД!C56</f>
        <v>Екатеринбург</v>
      </c>
      <c r="J56" t="str">
        <f>СВОД!E56</f>
        <v>Жарникова</v>
      </c>
      <c r="K56" t="str">
        <f>СВОД!B56</f>
        <v>Юг</v>
      </c>
    </row>
    <row r="57" spans="1:11">
      <c r="A57" s="1">
        <v>56</v>
      </c>
      <c r="B57" s="2" t="s">
        <v>57</v>
      </c>
      <c r="C57" s="16">
        <v>3120000</v>
      </c>
      <c r="D57" s="16">
        <v>2820472.4499999997</v>
      </c>
      <c r="E57" s="247">
        <f t="shared" si="0"/>
        <v>90.399758012820513</v>
      </c>
      <c r="F57" s="238"/>
      <c r="I57" s="214" t="str">
        <f>СВОД!C57</f>
        <v>Екатеринбург</v>
      </c>
      <c r="J57" t="str">
        <f>СВОД!E57</f>
        <v>Жарникова</v>
      </c>
      <c r="K57" t="str">
        <f>СВОД!B57</f>
        <v>Юг</v>
      </c>
    </row>
    <row r="58" spans="1:11">
      <c r="A58" s="1">
        <v>58</v>
      </c>
      <c r="B58" s="2" t="s">
        <v>59</v>
      </c>
      <c r="C58" s="16">
        <v>2713000</v>
      </c>
      <c r="D58" s="16">
        <v>2975788.43</v>
      </c>
      <c r="E58" s="247">
        <f t="shared" si="0"/>
        <v>109.68626723184667</v>
      </c>
      <c r="F58" s="238"/>
      <c r="I58" s="214" t="str">
        <f>СВОД!C58</f>
        <v>Екатеринбург</v>
      </c>
      <c r="J58" t="str">
        <f>СВОД!E58</f>
        <v>Ахрамеева</v>
      </c>
      <c r="K58" t="str">
        <f>СВОД!B58</f>
        <v>Юг</v>
      </c>
    </row>
    <row r="59" spans="1:11">
      <c r="A59" s="1">
        <v>59</v>
      </c>
      <c r="B59" s="2" t="s">
        <v>60</v>
      </c>
      <c r="C59" s="16">
        <v>1966000</v>
      </c>
      <c r="D59" s="16">
        <v>1881006.6899999995</v>
      </c>
      <c r="E59" s="247">
        <f t="shared" si="0"/>
        <v>95.676840793489291</v>
      </c>
      <c r="F59" s="238"/>
      <c r="I59" s="214" t="str">
        <f>СВОД!C59</f>
        <v>Екатеринбург</v>
      </c>
      <c r="J59" t="str">
        <f>СВОД!E59</f>
        <v>Ахрамеева</v>
      </c>
      <c r="K59" t="str">
        <f>СВОД!B59</f>
        <v>Юг</v>
      </c>
    </row>
    <row r="60" spans="1:11">
      <c r="A60" s="1">
        <v>60</v>
      </c>
      <c r="B60" s="2" t="s">
        <v>61</v>
      </c>
      <c r="C60" s="16">
        <v>2441000</v>
      </c>
      <c r="D60" s="16">
        <v>2405305.5000000005</v>
      </c>
      <c r="E60" s="247">
        <f t="shared" si="0"/>
        <v>98.537709954936531</v>
      </c>
      <c r="F60" s="238"/>
      <c r="I60" s="214" t="str">
        <f>СВОД!C60</f>
        <v>Екатеринбург</v>
      </c>
      <c r="J60" t="str">
        <f>СВОД!E60</f>
        <v>Ахрамеева</v>
      </c>
      <c r="K60" t="str">
        <f>СВОД!B60</f>
        <v>Юг</v>
      </c>
    </row>
    <row r="61" spans="1:11">
      <c r="A61" s="1">
        <v>61</v>
      </c>
      <c r="B61" s="2" t="s">
        <v>62</v>
      </c>
      <c r="C61" s="16">
        <v>1404000</v>
      </c>
      <c r="D61" s="16">
        <v>1441428.7800000003</v>
      </c>
      <c r="E61" s="247">
        <f t="shared" si="0"/>
        <v>102.66586752136755</v>
      </c>
      <c r="F61" s="238"/>
      <c r="I61" s="214" t="str">
        <f>СВОД!C61</f>
        <v>Тюмень</v>
      </c>
      <c r="J61" t="str">
        <f>СВОД!E61</f>
        <v>Трусов</v>
      </c>
      <c r="K61" t="str">
        <f>СВОД!B61</f>
        <v>Тюмень</v>
      </c>
    </row>
    <row r="62" spans="1:11">
      <c r="A62" s="1">
        <v>62</v>
      </c>
      <c r="B62" s="2" t="s">
        <v>63</v>
      </c>
      <c r="C62" s="16">
        <v>2005000</v>
      </c>
      <c r="D62" s="16">
        <v>1941038.7599999995</v>
      </c>
      <c r="E62" s="247">
        <f t="shared" si="0"/>
        <v>96.809913216957582</v>
      </c>
      <c r="F62" s="238"/>
      <c r="I62" s="214" t="str">
        <f>СВОД!C62</f>
        <v>Екатеринбург</v>
      </c>
      <c r="J62" t="str">
        <f>СВОД!E62</f>
        <v>Неуймина</v>
      </c>
      <c r="K62" t="str">
        <f>СВОД!B62</f>
        <v>Север</v>
      </c>
    </row>
    <row r="63" spans="1:11">
      <c r="A63" s="1">
        <v>63</v>
      </c>
      <c r="B63" s="2" t="s">
        <v>64</v>
      </c>
      <c r="C63" s="16">
        <v>1830000</v>
      </c>
      <c r="D63" s="16">
        <v>1950270.4199999997</v>
      </c>
      <c r="E63" s="247">
        <f t="shared" si="0"/>
        <v>106.57215409836066</v>
      </c>
      <c r="F63" s="238"/>
      <c r="I63" s="214" t="str">
        <f>СВОД!C63</f>
        <v>Екатеринбург</v>
      </c>
      <c r="J63" t="str">
        <f>СВОД!E63</f>
        <v>Ахрамеева</v>
      </c>
      <c r="K63" t="str">
        <f>СВОД!B63</f>
        <v>Юг</v>
      </c>
    </row>
    <row r="64" spans="1:11">
      <c r="A64" s="1">
        <v>64</v>
      </c>
      <c r="B64" s="2" t="s">
        <v>65</v>
      </c>
      <c r="C64" s="16">
        <v>2092000</v>
      </c>
      <c r="D64" s="16">
        <v>1680887.4399999997</v>
      </c>
      <c r="E64" s="247">
        <f t="shared" si="0"/>
        <v>80.348347992351805</v>
      </c>
      <c r="F64" s="238"/>
      <c r="I64" s="214" t="str">
        <f>СВОД!C64</f>
        <v>Екатеринбург</v>
      </c>
      <c r="J64" t="str">
        <f>СВОД!E64</f>
        <v>Мазырин</v>
      </c>
      <c r="K64" t="str">
        <f>СВОД!B64</f>
        <v>Север</v>
      </c>
    </row>
    <row r="65" spans="1:11">
      <c r="A65" s="1">
        <v>65</v>
      </c>
      <c r="B65" s="2" t="s">
        <v>66</v>
      </c>
      <c r="C65" s="16">
        <v>2267000</v>
      </c>
      <c r="D65" s="16">
        <v>2116380.2999999998</v>
      </c>
      <c r="E65" s="247">
        <f t="shared" si="0"/>
        <v>93.355990295544771</v>
      </c>
      <c r="F65" s="238"/>
      <c r="I65" s="214" t="str">
        <f>СВОД!C65</f>
        <v>Екатеринбург</v>
      </c>
      <c r="J65" t="str">
        <f>СВОД!E65</f>
        <v>Калинина</v>
      </c>
      <c r="K65" t="str">
        <f>СВОД!B65</f>
        <v>Юг</v>
      </c>
    </row>
    <row r="66" spans="1:11">
      <c r="A66" s="1">
        <v>66</v>
      </c>
      <c r="B66" s="2" t="s">
        <v>67</v>
      </c>
      <c r="C66" s="16">
        <v>1811000</v>
      </c>
      <c r="D66" s="16">
        <v>1853511.2099999995</v>
      </c>
      <c r="E66" s="247">
        <f t="shared" ref="E66:E72" si="1">D66/C66*100</f>
        <v>102.34738873550522</v>
      </c>
      <c r="F66" s="238"/>
      <c r="I66" s="214" t="str">
        <f>СВОД!C66</f>
        <v>Екатеринбург</v>
      </c>
      <c r="J66" t="str">
        <f>СВОД!E66</f>
        <v>Клементьева</v>
      </c>
      <c r="K66" t="str">
        <f>СВОД!B66</f>
        <v>Север</v>
      </c>
    </row>
    <row r="67" spans="1:11">
      <c r="A67" s="1">
        <v>67</v>
      </c>
      <c r="B67" s="2" t="s">
        <v>68</v>
      </c>
      <c r="C67" s="16">
        <v>3062000</v>
      </c>
      <c r="D67" s="16">
        <v>3161633.1</v>
      </c>
      <c r="E67" s="247">
        <f t="shared" si="1"/>
        <v>103.25385695623777</v>
      </c>
      <c r="F67" s="238"/>
      <c r="I67" s="214" t="str">
        <f>СВОД!C67</f>
        <v>Березовский</v>
      </c>
      <c r="J67" t="str">
        <f>СВОД!E67</f>
        <v>Мансурова</v>
      </c>
      <c r="K67" t="str">
        <f>СВОД!B67</f>
        <v>Север</v>
      </c>
    </row>
    <row r="68" spans="1:11">
      <c r="A68" s="1">
        <v>68</v>
      </c>
      <c r="B68" s="2" t="s">
        <v>69</v>
      </c>
      <c r="C68" s="16">
        <v>2931000</v>
      </c>
      <c r="D68" s="16">
        <v>2413372.0100000002</v>
      </c>
      <c r="E68" s="247">
        <f t="shared" si="1"/>
        <v>82.339543159331299</v>
      </c>
      <c r="F68" s="238"/>
      <c r="I68" s="214" t="str">
        <f>СВОД!C68</f>
        <v>Нижний Тагил</v>
      </c>
      <c r="J68" t="str">
        <f>СВОД!E68</f>
        <v>Ахтямова</v>
      </c>
      <c r="K68" t="str">
        <f>СВОД!B68</f>
        <v>Область</v>
      </c>
    </row>
    <row r="69" spans="1:11">
      <c r="A69" s="1">
        <v>69</v>
      </c>
      <c r="B69" s="2" t="s">
        <v>70</v>
      </c>
      <c r="C69" s="16">
        <v>2665000</v>
      </c>
      <c r="D69" s="16">
        <v>2658852.9499999997</v>
      </c>
      <c r="E69" s="247">
        <f t="shared" si="1"/>
        <v>99.769341463414634</v>
      </c>
      <c r="F69" s="238"/>
      <c r="I69" s="214" t="str">
        <f>СВОД!C69</f>
        <v>Нижний Тагил</v>
      </c>
      <c r="J69" t="str">
        <f>СВОД!E69</f>
        <v>Петухов</v>
      </c>
      <c r="K69" t="str">
        <f>СВОД!B69</f>
        <v>Область</v>
      </c>
    </row>
    <row r="70" spans="1:11">
      <c r="A70" s="1">
        <v>70</v>
      </c>
      <c r="B70" s="2" t="s">
        <v>71</v>
      </c>
      <c r="C70" s="16">
        <v>2742000</v>
      </c>
      <c r="D70" s="16">
        <v>2930428.5</v>
      </c>
      <c r="E70" s="247">
        <f t="shared" si="1"/>
        <v>106.87193654266957</v>
      </c>
      <c r="F70" s="238"/>
      <c r="I70" s="214" t="str">
        <f>СВОД!C70</f>
        <v>Березовский</v>
      </c>
      <c r="J70" t="str">
        <f>СВОД!E70</f>
        <v>Мансурова</v>
      </c>
      <c r="K70" t="str">
        <f>СВОД!B70</f>
        <v>Север</v>
      </c>
    </row>
    <row r="71" spans="1:11">
      <c r="A71" s="1">
        <v>71</v>
      </c>
      <c r="B71" s="2" t="s">
        <v>72</v>
      </c>
      <c r="C71" s="16">
        <v>2267000</v>
      </c>
      <c r="D71" s="16">
        <v>2397094.6699999995</v>
      </c>
      <c r="E71" s="247">
        <f t="shared" si="1"/>
        <v>105.73862681958532</v>
      </c>
      <c r="F71" s="238"/>
      <c r="I71" s="214" t="str">
        <f>СВОД!C71</f>
        <v>Екатеринбург</v>
      </c>
      <c r="J71" t="str">
        <f>СВОД!E71</f>
        <v>Хасанов</v>
      </c>
      <c r="K71" t="str">
        <f>СВОД!B71</f>
        <v>Юг</v>
      </c>
    </row>
    <row r="72" spans="1:11">
      <c r="A72" s="1">
        <v>72</v>
      </c>
      <c r="B72" s="2" t="s">
        <v>73</v>
      </c>
      <c r="C72" s="16">
        <v>1122000</v>
      </c>
      <c r="D72" s="16">
        <v>1361817.12</v>
      </c>
      <c r="E72" s="247">
        <f t="shared" si="1"/>
        <v>121.37407486631018</v>
      </c>
      <c r="F72" s="238"/>
      <c r="I72" s="214" t="str">
        <f>СВОД!C72</f>
        <v>Полевской</v>
      </c>
      <c r="J72" t="str">
        <f>СВОД!E72</f>
        <v>Савченко</v>
      </c>
      <c r="K72" t="str">
        <f>СВОД!B72</f>
        <v>Область</v>
      </c>
    </row>
    <row r="73" spans="1:11">
      <c r="A73" s="1">
        <v>73</v>
      </c>
      <c r="B73" s="2" t="s">
        <v>165</v>
      </c>
      <c r="C73" s="16">
        <v>1665000</v>
      </c>
      <c r="D73" s="16">
        <v>1718478.75</v>
      </c>
      <c r="E73" s="247">
        <f t="shared" ref="E73:E139" si="2">D73/C73*100</f>
        <v>103.21193693693694</v>
      </c>
      <c r="F73" s="238"/>
      <c r="I73" s="214" t="str">
        <f>СВОД!C73</f>
        <v>Первоуральск</v>
      </c>
      <c r="J73" t="str">
        <f>СВОД!E73</f>
        <v>Савченко</v>
      </c>
      <c r="K73" t="str">
        <f>СВОД!B73</f>
        <v>Область</v>
      </c>
    </row>
    <row r="74" spans="1:11">
      <c r="A74" s="132">
        <v>74</v>
      </c>
      <c r="B74" s="133" t="s">
        <v>166</v>
      </c>
      <c r="C74" s="134">
        <v>1695000</v>
      </c>
      <c r="D74" s="134">
        <v>1738699.0400000005</v>
      </c>
      <c r="E74" s="247">
        <f t="shared" si="2"/>
        <v>102.57811445427731</v>
      </c>
      <c r="F74" s="238"/>
      <c r="I74" s="214" t="str">
        <f>СВОД!C74</f>
        <v>Екатеринбург</v>
      </c>
      <c r="J74" t="str">
        <f>СВОД!E74</f>
        <v>Жарникова</v>
      </c>
      <c r="K74" t="str">
        <f>СВОД!B74</f>
        <v>Юг</v>
      </c>
    </row>
    <row r="75" spans="1:11">
      <c r="A75" s="132">
        <v>75</v>
      </c>
      <c r="B75" s="133" t="s">
        <v>568</v>
      </c>
      <c r="C75" s="134">
        <v>2548000</v>
      </c>
      <c r="D75" s="134">
        <v>2600175.52</v>
      </c>
      <c r="E75" s="247">
        <f t="shared" si="2"/>
        <v>102.047704866562</v>
      </c>
      <c r="F75" s="238"/>
      <c r="I75" s="214" t="str">
        <f>СВОД!C75</f>
        <v>Екатеринбург</v>
      </c>
      <c r="J75" t="str">
        <f>СВОД!E75</f>
        <v>Хасанов</v>
      </c>
      <c r="K75" t="str">
        <f>СВОД!B75</f>
        <v>Юг</v>
      </c>
    </row>
    <row r="76" spans="1:11">
      <c r="A76" s="132">
        <v>76</v>
      </c>
      <c r="B76" s="133" t="s">
        <v>478</v>
      </c>
      <c r="C76" s="134">
        <v>955000</v>
      </c>
      <c r="D76" s="134">
        <v>916415.29999999993</v>
      </c>
      <c r="E76" s="247">
        <f t="shared" si="2"/>
        <v>95.959717277486902</v>
      </c>
      <c r="F76" s="238"/>
      <c r="I76" s="214" t="str">
        <f>СВОД!C76</f>
        <v>Тюмень</v>
      </c>
      <c r="J76" t="str">
        <f>СВОД!E76</f>
        <v>Трусов</v>
      </c>
      <c r="K76" t="str">
        <f>СВОД!B76</f>
        <v>Тюмень</v>
      </c>
    </row>
    <row r="77" spans="1:11">
      <c r="A77" s="1">
        <v>77</v>
      </c>
      <c r="B77" s="2" t="s">
        <v>445</v>
      </c>
      <c r="C77" s="16">
        <v>2389000</v>
      </c>
      <c r="D77" s="16">
        <v>2456668.9999999995</v>
      </c>
      <c r="E77" s="247">
        <f t="shared" si="2"/>
        <v>102.83252406864796</v>
      </c>
      <c r="F77" s="238"/>
      <c r="I77" s="214" t="str">
        <f>СВОД!C77</f>
        <v>Арамиль</v>
      </c>
      <c r="J77" t="str">
        <f>СВОД!E77</f>
        <v>Хасанов</v>
      </c>
      <c r="K77" t="str">
        <f>СВОД!B77</f>
        <v>Юг</v>
      </c>
    </row>
    <row r="78" spans="1:11">
      <c r="A78" s="132">
        <v>78</v>
      </c>
      <c r="B78" s="133" t="s">
        <v>444</v>
      </c>
      <c r="C78" s="134">
        <v>2558000</v>
      </c>
      <c r="D78" s="134">
        <v>2420433.66</v>
      </c>
      <c r="E78" s="247">
        <f t="shared" si="2"/>
        <v>94.622113369820184</v>
      </c>
      <c r="F78" s="238"/>
      <c r="I78" s="214" t="str">
        <f>СВОД!C78</f>
        <v>Екатеринбург</v>
      </c>
      <c r="J78" t="str">
        <f>СВОД!E78</f>
        <v>Ахрамеева</v>
      </c>
      <c r="K78" t="str">
        <f>СВОД!B78</f>
        <v>Юг</v>
      </c>
    </row>
    <row r="79" spans="1:11">
      <c r="A79" s="132">
        <v>79</v>
      </c>
      <c r="B79" s="133" t="s">
        <v>482</v>
      </c>
      <c r="C79" s="134">
        <v>3576000</v>
      </c>
      <c r="D79" s="134">
        <v>3469030.9399999995</v>
      </c>
      <c r="E79" s="247">
        <f t="shared" si="2"/>
        <v>97.008695190156573</v>
      </c>
      <c r="F79" s="238"/>
      <c r="I79" s="214" t="str">
        <f>СВОД!C79</f>
        <v>Екатеринбург</v>
      </c>
      <c r="J79" t="str">
        <f>СВОД!E79</f>
        <v>Клементьева</v>
      </c>
      <c r="K79" t="str">
        <f>СВОД!B79</f>
        <v>Север</v>
      </c>
    </row>
    <row r="80" spans="1:11">
      <c r="A80" s="1">
        <v>80</v>
      </c>
      <c r="B80" s="2" t="s">
        <v>475</v>
      </c>
      <c r="C80" s="16">
        <v>1035000</v>
      </c>
      <c r="D80" s="16">
        <v>1019668.6400000002</v>
      </c>
      <c r="E80" s="247">
        <f t="shared" si="2"/>
        <v>98.51870917874399</v>
      </c>
      <c r="F80" s="238"/>
      <c r="I80" s="214" t="str">
        <f>СВОД!C80</f>
        <v>Серов</v>
      </c>
      <c r="J80" t="str">
        <f>СВОД!E80</f>
        <v>Емельянова</v>
      </c>
      <c r="K80" t="str">
        <f>СВОД!B80</f>
        <v>Область</v>
      </c>
    </row>
    <row r="81" spans="1:11">
      <c r="A81" s="132">
        <v>81</v>
      </c>
      <c r="B81" s="151" t="s">
        <v>514</v>
      </c>
      <c r="C81" s="134">
        <v>2461000</v>
      </c>
      <c r="D81" s="134">
        <v>2231209.23</v>
      </c>
      <c r="E81" s="247">
        <f t="shared" si="2"/>
        <v>90.662707436001625</v>
      </c>
      <c r="F81" s="239"/>
      <c r="I81" s="214" t="str">
        <f>СВОД!C81</f>
        <v>Екатеринбург</v>
      </c>
      <c r="J81" t="str">
        <f>СВОД!E81</f>
        <v>Дарьин</v>
      </c>
      <c r="K81" t="str">
        <f>СВОД!B81</f>
        <v>Юг</v>
      </c>
    </row>
    <row r="82" spans="1:11">
      <c r="A82" s="132">
        <v>82</v>
      </c>
      <c r="B82" s="133" t="s">
        <v>473</v>
      </c>
      <c r="C82" s="134">
        <v>1898000</v>
      </c>
      <c r="D82" s="134">
        <v>1730158.4999999995</v>
      </c>
      <c r="E82" s="247">
        <f t="shared" si="2"/>
        <v>91.156928345626952</v>
      </c>
      <c r="F82" s="239"/>
      <c r="I82" s="214" t="str">
        <f>СВОД!C82</f>
        <v>Екатеринбург</v>
      </c>
      <c r="J82" t="str">
        <f>СВОД!E82</f>
        <v>Неуймина</v>
      </c>
      <c r="K82" t="str">
        <f>СВОД!B82</f>
        <v>Север</v>
      </c>
    </row>
    <row r="83" spans="1:11">
      <c r="A83" s="1">
        <v>83</v>
      </c>
      <c r="B83" s="2" t="s">
        <v>502</v>
      </c>
      <c r="C83" s="16">
        <v>1937000</v>
      </c>
      <c r="D83" s="16">
        <v>1967390.9499999997</v>
      </c>
      <c r="E83" s="247">
        <f t="shared" si="2"/>
        <v>101.56897005678884</v>
      </c>
      <c r="F83" s="239"/>
      <c r="I83" s="214" t="str">
        <f>СВОД!C83</f>
        <v>Екатеринбург</v>
      </c>
      <c r="J83" t="str">
        <f>СВОД!E83</f>
        <v>Мансурова</v>
      </c>
      <c r="K83" t="str">
        <f>СВОД!B83</f>
        <v>Север</v>
      </c>
    </row>
    <row r="84" spans="1:11">
      <c r="A84" s="1">
        <v>84</v>
      </c>
      <c r="B84" s="2" t="s">
        <v>479</v>
      </c>
      <c r="C84" s="16">
        <v>2160000</v>
      </c>
      <c r="D84" s="16">
        <v>2274300.1399999997</v>
      </c>
      <c r="E84" s="247">
        <f t="shared" si="2"/>
        <v>105.29167314814813</v>
      </c>
      <c r="F84" s="239"/>
      <c r="I84" s="214" t="str">
        <f>СВОД!C84</f>
        <v>Полевской</v>
      </c>
      <c r="J84" t="str">
        <f>СВОД!E84</f>
        <v>Савченко</v>
      </c>
      <c r="K84" t="str">
        <f>СВОД!B84</f>
        <v>Область</v>
      </c>
    </row>
    <row r="85" spans="1:11">
      <c r="A85" s="1">
        <v>85</v>
      </c>
      <c r="B85" s="2" t="s">
        <v>474</v>
      </c>
      <c r="C85" s="16">
        <v>2694000</v>
      </c>
      <c r="D85" s="16">
        <v>2817779.879999999</v>
      </c>
      <c r="E85" s="247">
        <f t="shared" si="2"/>
        <v>104.59465033407569</v>
      </c>
      <c r="F85" s="239"/>
      <c r="I85" s="214" t="str">
        <f>СВОД!C85</f>
        <v>Екатеринбург</v>
      </c>
      <c r="J85" t="str">
        <f>СВОД!E85</f>
        <v>Мазырин</v>
      </c>
      <c r="K85" t="str">
        <f>СВОД!B85</f>
        <v>Север</v>
      </c>
    </row>
    <row r="86" spans="1:11">
      <c r="A86" s="1">
        <v>86</v>
      </c>
      <c r="B86" s="2" t="s">
        <v>480</v>
      </c>
      <c r="C86" s="16">
        <v>2199000</v>
      </c>
      <c r="D86" s="16">
        <v>2183608.3499999996</v>
      </c>
      <c r="E86" s="247">
        <f t="shared" si="2"/>
        <v>99.30006139154159</v>
      </c>
      <c r="F86" s="239"/>
      <c r="I86" s="214" t="str">
        <f>СВОД!C86</f>
        <v>Екатеринбург</v>
      </c>
      <c r="J86" t="str">
        <f>СВОД!E86</f>
        <v>Жарникова</v>
      </c>
      <c r="K86" t="str">
        <f>СВОД!B86</f>
        <v>Юг</v>
      </c>
    </row>
    <row r="87" spans="1:11">
      <c r="A87" s="1">
        <v>87</v>
      </c>
      <c r="B87" s="2" t="s">
        <v>481</v>
      </c>
      <c r="C87" s="16">
        <v>2015000</v>
      </c>
      <c r="D87" s="16">
        <v>1953501.2300000004</v>
      </c>
      <c r="E87" s="247">
        <f t="shared" si="2"/>
        <v>96.947951861042199</v>
      </c>
      <c r="F87" s="239"/>
      <c r="I87" s="214" t="str">
        <f>СВОД!C87</f>
        <v>Екатеринбург</v>
      </c>
      <c r="J87" t="str">
        <f>СВОД!E87</f>
        <v>Мансурова</v>
      </c>
      <c r="K87" t="str">
        <f>СВОД!B87</f>
        <v>Север</v>
      </c>
    </row>
    <row r="88" spans="1:11">
      <c r="A88" s="1">
        <v>88</v>
      </c>
      <c r="B88" s="136" t="s">
        <v>503</v>
      </c>
      <c r="C88" s="16">
        <v>1908000</v>
      </c>
      <c r="D88" s="16">
        <v>1968033.8699999994</v>
      </c>
      <c r="E88" s="247">
        <f t="shared" si="2"/>
        <v>103.14642924528299</v>
      </c>
      <c r="F88" s="239"/>
      <c r="I88" s="214" t="str">
        <f>СВОД!C88</f>
        <v>Екатеринбург</v>
      </c>
      <c r="J88" t="str">
        <f>СВОД!E88</f>
        <v>Жарникова</v>
      </c>
      <c r="K88" t="str">
        <f>СВОД!B88</f>
        <v>Юг</v>
      </c>
    </row>
    <row r="89" spans="1:11">
      <c r="A89" s="1">
        <v>89</v>
      </c>
      <c r="B89" s="2" t="s">
        <v>507</v>
      </c>
      <c r="C89" s="16">
        <v>1956000</v>
      </c>
      <c r="D89" s="16">
        <v>2141079.6900000004</v>
      </c>
      <c r="E89" s="247">
        <f t="shared" si="2"/>
        <v>109.46215184049082</v>
      </c>
      <c r="F89" s="239"/>
      <c r="I89" s="214" t="str">
        <f>СВОД!C89</f>
        <v>Екатеринбург</v>
      </c>
      <c r="J89" t="str">
        <f>СВОД!E89</f>
        <v>Калинина</v>
      </c>
      <c r="K89" t="str">
        <f>СВОД!B89</f>
        <v>Юг</v>
      </c>
    </row>
    <row r="90" spans="1:11">
      <c r="A90" s="132">
        <v>90</v>
      </c>
      <c r="B90" s="133" t="s">
        <v>537</v>
      </c>
      <c r="C90" s="134">
        <v>1608000</v>
      </c>
      <c r="D90" s="134">
        <v>1577761.35</v>
      </c>
      <c r="E90" s="247">
        <f t="shared" si="2"/>
        <v>98.119486940298515</v>
      </c>
      <c r="F90" s="239"/>
      <c r="I90" s="214" t="str">
        <f>СВОД!C90</f>
        <v>Екатеринбург</v>
      </c>
      <c r="J90" t="str">
        <f>СВОД!E90</f>
        <v>Калинина</v>
      </c>
      <c r="K90" t="str">
        <f>СВОД!B90</f>
        <v>Юг</v>
      </c>
    </row>
    <row r="91" spans="1:11">
      <c r="A91" s="132">
        <v>91</v>
      </c>
      <c r="B91" s="133" t="s">
        <v>505</v>
      </c>
      <c r="C91" s="134">
        <v>2926000</v>
      </c>
      <c r="D91" s="134">
        <v>3022463.3600000008</v>
      </c>
      <c r="E91" s="247">
        <f t="shared" si="2"/>
        <v>103.29676555023926</v>
      </c>
      <c r="F91" s="239"/>
      <c r="I91" s="214" t="str">
        <f>СВОД!C91</f>
        <v>Екатеринбург</v>
      </c>
      <c r="J91" t="str">
        <f>СВОД!E91</f>
        <v>Ахрамеева</v>
      </c>
      <c r="K91" t="str">
        <f>СВОД!B91</f>
        <v>Юг</v>
      </c>
    </row>
    <row r="92" spans="1:11">
      <c r="A92" s="1">
        <v>92</v>
      </c>
      <c r="B92" s="136" t="s">
        <v>517</v>
      </c>
      <c r="C92" s="16">
        <v>1976000</v>
      </c>
      <c r="D92" s="16">
        <v>2013366.33</v>
      </c>
      <c r="E92" s="247">
        <f t="shared" si="2"/>
        <v>101.89100860323887</v>
      </c>
      <c r="F92" s="238"/>
      <c r="I92" s="214" t="str">
        <f>СВОД!C92</f>
        <v>Верхняя Пышма</v>
      </c>
      <c r="J92" t="str">
        <f>СВОД!E92</f>
        <v>Мансурова</v>
      </c>
      <c r="K92" t="str">
        <f>СВОД!B92</f>
        <v>Север</v>
      </c>
    </row>
    <row r="93" spans="1:11">
      <c r="A93" s="1">
        <v>93</v>
      </c>
      <c r="B93" s="136" t="s">
        <v>520</v>
      </c>
      <c r="C93" s="16">
        <v>1207000</v>
      </c>
      <c r="D93" s="16">
        <v>1169386.6000000001</v>
      </c>
      <c r="E93" s="247">
        <f t="shared" si="2"/>
        <v>96.883728251864127</v>
      </c>
      <c r="F93" s="239"/>
      <c r="I93" s="214" t="str">
        <f>СВОД!C93</f>
        <v>Екатеринбург</v>
      </c>
      <c r="J93" t="str">
        <f>СВОД!E93</f>
        <v>Клементьева</v>
      </c>
      <c r="K93" t="str">
        <f>СВОД!B93</f>
        <v>Север</v>
      </c>
    </row>
    <row r="94" spans="1:11">
      <c r="A94" s="1">
        <v>94</v>
      </c>
      <c r="B94" s="136" t="s">
        <v>516</v>
      </c>
      <c r="C94" s="16">
        <v>2606000</v>
      </c>
      <c r="D94" s="16">
        <v>2362301.9700000007</v>
      </c>
      <c r="E94" s="247">
        <f t="shared" si="2"/>
        <v>90.648579048349987</v>
      </c>
      <c r="F94" s="239"/>
      <c r="I94" s="214" t="str">
        <f>СВОД!C94</f>
        <v>Екатеринбург</v>
      </c>
      <c r="J94" t="str">
        <f>СВОД!E94</f>
        <v>Клементьева</v>
      </c>
      <c r="K94" t="str">
        <f>СВОД!B94</f>
        <v>Север</v>
      </c>
    </row>
    <row r="95" spans="1:11">
      <c r="A95" s="1">
        <v>95</v>
      </c>
      <c r="B95" s="136" t="s">
        <v>543</v>
      </c>
      <c r="C95" s="16">
        <v>1006000</v>
      </c>
      <c r="D95" s="16">
        <v>1073414.8799999997</v>
      </c>
      <c r="E95" s="247">
        <f t="shared" si="2"/>
        <v>106.70128031809141</v>
      </c>
      <c r="F95" s="239"/>
      <c r="I95" s="214" t="str">
        <f>СВОД!C95</f>
        <v>Каменск-Уральский</v>
      </c>
      <c r="J95" t="str">
        <f>СВОД!E95</f>
        <v>Коровина</v>
      </c>
      <c r="K95" t="str">
        <f>СВОД!B95</f>
        <v>Область</v>
      </c>
    </row>
    <row r="96" spans="1:11">
      <c r="A96" s="1">
        <v>96</v>
      </c>
      <c r="B96" s="136" t="s">
        <v>525</v>
      </c>
      <c r="C96" s="16">
        <v>2674000</v>
      </c>
      <c r="D96" s="16">
        <v>2694403.4200000009</v>
      </c>
      <c r="E96" s="247">
        <f t="shared" si="2"/>
        <v>100.76302991772627</v>
      </c>
      <c r="F96" s="239"/>
      <c r="I96" s="214" t="str">
        <f>СВОД!C96</f>
        <v>Екатеринбург</v>
      </c>
      <c r="J96" t="str">
        <f>СВОД!E96</f>
        <v>Калинина</v>
      </c>
      <c r="K96" t="str">
        <f>СВОД!B96</f>
        <v>Юг</v>
      </c>
    </row>
    <row r="97" spans="1:11">
      <c r="A97" s="1">
        <v>97</v>
      </c>
      <c r="B97" s="136" t="s">
        <v>548</v>
      </c>
      <c r="C97" s="16">
        <v>2053000</v>
      </c>
      <c r="D97" s="16">
        <v>2072323.7999999996</v>
      </c>
      <c r="E97" s="247">
        <f t="shared" si="2"/>
        <v>100.94124695567461</v>
      </c>
      <c r="F97" s="239"/>
      <c r="I97" s="214" t="str">
        <f>СВОД!C97</f>
        <v>Каменск-Уральский</v>
      </c>
      <c r="J97" t="str">
        <f>СВОД!E97</f>
        <v>Коровина</v>
      </c>
      <c r="K97" t="str">
        <f>СВОД!B97</f>
        <v>Область</v>
      </c>
    </row>
    <row r="98" spans="1:11">
      <c r="A98" s="1">
        <v>98</v>
      </c>
      <c r="B98" s="136" t="s">
        <v>526</v>
      </c>
      <c r="C98" s="16">
        <v>2092000</v>
      </c>
      <c r="D98" s="16">
        <v>2185659.2200000002</v>
      </c>
      <c r="E98" s="247">
        <f t="shared" si="2"/>
        <v>104.47701816443595</v>
      </c>
      <c r="F98" s="239"/>
      <c r="I98" s="214" t="str">
        <f>СВОД!C98</f>
        <v>Екатеринбург</v>
      </c>
      <c r="J98" t="str">
        <f>СВОД!E98</f>
        <v>Калинина</v>
      </c>
      <c r="K98" t="str">
        <f>СВОД!B98</f>
        <v>Юг</v>
      </c>
    </row>
    <row r="99" spans="1:11">
      <c r="A99" s="1">
        <v>99</v>
      </c>
      <c r="B99" s="136" t="s">
        <v>529</v>
      </c>
      <c r="C99" s="16">
        <v>2277000</v>
      </c>
      <c r="D99" s="16">
        <v>2221975.19</v>
      </c>
      <c r="E99" s="247">
        <f t="shared" si="2"/>
        <v>97.583451471234071</v>
      </c>
      <c r="F99" s="239"/>
      <c r="I99" s="214" t="str">
        <f>СВОД!C99</f>
        <v>Каменск-Уральский</v>
      </c>
      <c r="J99" t="str">
        <f>СВОД!E99</f>
        <v>Коровина</v>
      </c>
      <c r="K99" t="str">
        <f>СВОД!B99</f>
        <v>Область</v>
      </c>
    </row>
    <row r="100" spans="1:11">
      <c r="A100" s="1">
        <v>100</v>
      </c>
      <c r="B100" s="136" t="s">
        <v>610</v>
      </c>
      <c r="C100" s="16">
        <v>1374000</v>
      </c>
      <c r="D100" s="16">
        <v>1398116.88</v>
      </c>
      <c r="E100" s="247">
        <f t="shared" si="2"/>
        <v>101.75523144104804</v>
      </c>
      <c r="F100" s="239"/>
      <c r="I100" s="214" t="str">
        <f>СВОД!C100</f>
        <v>Серов</v>
      </c>
      <c r="J100" t="str">
        <f>СВОД!E100</f>
        <v>Емельянова</v>
      </c>
      <c r="K100" t="str">
        <f>СВОД!B100</f>
        <v>Область</v>
      </c>
    </row>
    <row r="101" spans="1:11">
      <c r="A101" s="1">
        <v>101</v>
      </c>
      <c r="B101" s="136" t="s">
        <v>523</v>
      </c>
      <c r="C101" s="16">
        <v>1258000</v>
      </c>
      <c r="D101" s="16">
        <v>1313413.5999999999</v>
      </c>
      <c r="E101" s="247">
        <f t="shared" si="2"/>
        <v>104.40489666136723</v>
      </c>
      <c r="F101" s="239"/>
      <c r="I101" s="214" t="str">
        <f>СВОД!C101</f>
        <v>Полевской</v>
      </c>
      <c r="J101" t="str">
        <f>СВОД!E101</f>
        <v>Савченко</v>
      </c>
      <c r="K101" t="str">
        <f>СВОД!B101</f>
        <v>Область</v>
      </c>
    </row>
    <row r="102" spans="1:11">
      <c r="A102" s="132">
        <v>102</v>
      </c>
      <c r="B102" s="151" t="s">
        <v>522</v>
      </c>
      <c r="C102" s="134">
        <v>1687000</v>
      </c>
      <c r="D102" s="134">
        <v>1737655.1199999994</v>
      </c>
      <c r="E102" s="247">
        <f t="shared" si="2"/>
        <v>103.00267457024299</v>
      </c>
      <c r="F102" s="239"/>
      <c r="I102" s="214" t="str">
        <f>СВОД!C102</f>
        <v>Екатеринбург</v>
      </c>
      <c r="J102" t="str">
        <f>СВОД!E102</f>
        <v>Клементьева</v>
      </c>
      <c r="K102" t="str">
        <f>СВОД!B102</f>
        <v>Север</v>
      </c>
    </row>
    <row r="103" spans="1:11">
      <c r="A103" s="132">
        <v>103</v>
      </c>
      <c r="B103" s="151" t="s">
        <v>539</v>
      </c>
      <c r="C103" s="134">
        <v>2015000</v>
      </c>
      <c r="D103" s="134">
        <v>2237914.9600000004</v>
      </c>
      <c r="E103" s="247">
        <f t="shared" si="2"/>
        <v>111.06277717121591</v>
      </c>
      <c r="F103" s="239"/>
      <c r="I103" s="214" t="str">
        <f>СВОД!C103</f>
        <v>Екатеринбург</v>
      </c>
      <c r="J103" t="str">
        <f>СВОД!E103</f>
        <v>Мансурова</v>
      </c>
      <c r="K103" t="str">
        <f>СВОД!B103</f>
        <v>Север</v>
      </c>
    </row>
    <row r="104" spans="1:11">
      <c r="A104" s="132">
        <v>104</v>
      </c>
      <c r="B104" s="151" t="s">
        <v>540</v>
      </c>
      <c r="C104" s="134">
        <v>2791000</v>
      </c>
      <c r="D104" s="134">
        <v>2812327.67</v>
      </c>
      <c r="E104" s="247">
        <f t="shared" si="2"/>
        <v>100.76415872447151</v>
      </c>
      <c r="F104" s="239"/>
      <c r="I104" s="214" t="str">
        <f>СВОД!C104</f>
        <v>Екатеринбург</v>
      </c>
      <c r="J104" t="str">
        <f>СВОД!E104</f>
        <v>Хасанов</v>
      </c>
      <c r="K104" t="str">
        <f>СВОД!B104</f>
        <v>Юг</v>
      </c>
    </row>
    <row r="105" spans="1:11">
      <c r="A105" s="132">
        <v>105</v>
      </c>
      <c r="B105" s="151" t="s">
        <v>648</v>
      </c>
      <c r="C105" s="134">
        <v>1039000</v>
      </c>
      <c r="D105" s="134">
        <v>1171983.8599999999</v>
      </c>
      <c r="E105" s="247">
        <f t="shared" si="2"/>
        <v>112.79921655437919</v>
      </c>
      <c r="F105" s="238"/>
      <c r="I105" s="214" t="str">
        <f>СВОД!C105</f>
        <v>Тюмень</v>
      </c>
      <c r="J105" t="str">
        <f>СВОД!E105</f>
        <v>Трусов</v>
      </c>
      <c r="K105" t="str">
        <f>СВОД!B105</f>
        <v>Тюмень</v>
      </c>
    </row>
    <row r="106" spans="1:11">
      <c r="A106" s="1">
        <v>106</v>
      </c>
      <c r="B106" s="136" t="s">
        <v>535</v>
      </c>
      <c r="C106" s="16">
        <v>888000</v>
      </c>
      <c r="D106" s="16">
        <v>891441.79999999993</v>
      </c>
      <c r="E106" s="247">
        <f t="shared" si="2"/>
        <v>100.38759009009009</v>
      </c>
      <c r="F106" s="238"/>
      <c r="I106" s="214" t="str">
        <f>СВОД!C106</f>
        <v>Тюмень</v>
      </c>
      <c r="J106" t="str">
        <f>СВОД!E106</f>
        <v>Трусов</v>
      </c>
      <c r="K106" t="str">
        <f>СВОД!B106</f>
        <v>Тюмень</v>
      </c>
    </row>
    <row r="107" spans="1:11">
      <c r="A107" s="132">
        <v>107</v>
      </c>
      <c r="B107" s="151" t="s">
        <v>536</v>
      </c>
      <c r="C107" s="134">
        <v>2344000</v>
      </c>
      <c r="D107" s="134">
        <v>2465637.4</v>
      </c>
      <c r="E107" s="247">
        <f t="shared" si="2"/>
        <v>105.18930887372014</v>
      </c>
      <c r="F107" s="238"/>
      <c r="I107" s="214" t="str">
        <f>СВОД!C107</f>
        <v>Верхняя Пышма</v>
      </c>
      <c r="J107" t="str">
        <f>СВОД!E107</f>
        <v>Мансурова</v>
      </c>
      <c r="K107" t="str">
        <f>СВОД!B107</f>
        <v>Север</v>
      </c>
    </row>
    <row r="108" spans="1:11">
      <c r="A108" s="1">
        <v>108</v>
      </c>
      <c r="B108" s="136" t="s">
        <v>541</v>
      </c>
      <c r="C108" s="16">
        <v>1491000</v>
      </c>
      <c r="D108" s="16">
        <v>1704519.0800000003</v>
      </c>
      <c r="E108" s="247">
        <f t="shared" si="2"/>
        <v>114.32052850435952</v>
      </c>
      <c r="F108" s="239"/>
      <c r="I108" s="214" t="str">
        <f>СВОД!C108</f>
        <v>Екатеринбург</v>
      </c>
      <c r="J108" t="str">
        <f>СВОД!E108</f>
        <v>Хасанов</v>
      </c>
      <c r="K108" t="str">
        <f>СВОД!B108</f>
        <v>Юг</v>
      </c>
    </row>
    <row r="109" spans="1:11">
      <c r="A109" s="132">
        <v>109</v>
      </c>
      <c r="B109" s="151" t="s">
        <v>544</v>
      </c>
      <c r="C109" s="134">
        <v>2325000</v>
      </c>
      <c r="D109" s="134">
        <v>2442299.7600000002</v>
      </c>
      <c r="E109" s="247">
        <f t="shared" si="2"/>
        <v>105.04515096774195</v>
      </c>
      <c r="F109" s="239"/>
      <c r="I109" s="214" t="str">
        <f>СВОД!C109</f>
        <v>Березовский</v>
      </c>
      <c r="J109" t="str">
        <f>СВОД!E109</f>
        <v>Мансурова</v>
      </c>
      <c r="K109" t="str">
        <f>СВОД!B109</f>
        <v>Север</v>
      </c>
    </row>
    <row r="110" spans="1:11">
      <c r="A110" s="1">
        <v>110</v>
      </c>
      <c r="B110" s="136" t="s">
        <v>550</v>
      </c>
      <c r="C110" s="16">
        <v>1811000</v>
      </c>
      <c r="D110" s="16">
        <v>1816626.7</v>
      </c>
      <c r="E110" s="247">
        <f t="shared" si="2"/>
        <v>100.31069574820542</v>
      </c>
      <c r="F110" s="238"/>
      <c r="I110" s="214" t="str">
        <f>СВОД!C110</f>
        <v>Екатеринбург</v>
      </c>
      <c r="J110" t="str">
        <f>СВОД!E110</f>
        <v>Мазырин</v>
      </c>
      <c r="K110" t="str">
        <f>СВОД!B110</f>
        <v>Север</v>
      </c>
    </row>
    <row r="111" spans="1:11">
      <c r="A111" s="132">
        <v>111</v>
      </c>
      <c r="B111" s="136" t="s">
        <v>552</v>
      </c>
      <c r="C111" s="16">
        <v>1850000</v>
      </c>
      <c r="D111" s="16">
        <v>2020685.6</v>
      </c>
      <c r="E111" s="247">
        <f t="shared" si="2"/>
        <v>109.22624864864865</v>
      </c>
      <c r="F111" s="238"/>
      <c r="I111" s="214" t="str">
        <f>СВОД!C111</f>
        <v>Первоуральск</v>
      </c>
      <c r="J111" t="str">
        <f>СВОД!E111</f>
        <v>Савченко</v>
      </c>
      <c r="K111" t="str">
        <f>СВОД!B111</f>
        <v>Область</v>
      </c>
    </row>
    <row r="112" spans="1:11">
      <c r="A112" s="132">
        <v>112</v>
      </c>
      <c r="B112" s="151" t="s">
        <v>549</v>
      </c>
      <c r="C112" s="134">
        <v>1850000</v>
      </c>
      <c r="D112" s="134">
        <v>1850399.2</v>
      </c>
      <c r="E112" s="247">
        <f t="shared" si="2"/>
        <v>100.02157837837838</v>
      </c>
      <c r="F112" s="238"/>
      <c r="I112" s="214" t="str">
        <f>СВОД!C112</f>
        <v>Екатеринбург</v>
      </c>
      <c r="J112" t="str">
        <f>СВОД!E112</f>
        <v>Клементьева</v>
      </c>
      <c r="K112" t="str">
        <f>СВОД!B112</f>
        <v>Север</v>
      </c>
    </row>
    <row r="113" spans="1:11">
      <c r="A113" s="132">
        <v>113</v>
      </c>
      <c r="B113" s="136" t="s">
        <v>553</v>
      </c>
      <c r="C113" s="16">
        <v>1463000</v>
      </c>
      <c r="D113" s="16">
        <v>982679.8</v>
      </c>
      <c r="E113" s="247">
        <f t="shared" si="2"/>
        <v>67.16881749829119</v>
      </c>
      <c r="F113" s="238"/>
      <c r="I113" s="214" t="str">
        <f>СВОД!C113</f>
        <v>Сургут</v>
      </c>
      <c r="J113" t="str">
        <f>СВОД!E113</f>
        <v>Шаламова</v>
      </c>
      <c r="K113" t="str">
        <f>СВОД!B113</f>
        <v>ХМАО</v>
      </c>
    </row>
    <row r="114" spans="1:11">
      <c r="A114" s="132">
        <v>114</v>
      </c>
      <c r="B114" s="136" t="s">
        <v>554</v>
      </c>
      <c r="C114" s="16">
        <v>1665000</v>
      </c>
      <c r="D114" s="16">
        <v>1559573.5</v>
      </c>
      <c r="E114" s="247">
        <f t="shared" si="2"/>
        <v>93.668078078078082</v>
      </c>
      <c r="F114" s="238"/>
      <c r="I114" s="214" t="str">
        <f>СВОД!C114</f>
        <v>Сургут</v>
      </c>
      <c r="J114" t="str">
        <f>СВОД!E114</f>
        <v>Шаламова</v>
      </c>
      <c r="K114" t="str">
        <f>СВОД!B114</f>
        <v>ХМАО</v>
      </c>
    </row>
    <row r="115" spans="1:11">
      <c r="A115" s="132">
        <v>115</v>
      </c>
      <c r="B115" s="136" t="s">
        <v>555</v>
      </c>
      <c r="C115" s="16">
        <v>1695000</v>
      </c>
      <c r="D115" s="16">
        <v>1735381.66</v>
      </c>
      <c r="E115" s="247">
        <f t="shared" si="2"/>
        <v>102.382398820059</v>
      </c>
      <c r="F115" s="238"/>
      <c r="I115" s="214" t="str">
        <f>СВОД!C115</f>
        <v>Нижний Тагил</v>
      </c>
      <c r="J115" t="str">
        <f>СВОД!E115</f>
        <v>Ахтямова</v>
      </c>
      <c r="K115" t="str">
        <f>СВОД!B115</f>
        <v>Область</v>
      </c>
    </row>
    <row r="116" spans="1:11">
      <c r="A116" s="132">
        <v>116</v>
      </c>
      <c r="B116" s="136" t="s">
        <v>556</v>
      </c>
      <c r="C116" s="16">
        <v>1316000</v>
      </c>
      <c r="D116" s="16">
        <v>1461866.9800000002</v>
      </c>
      <c r="E116" s="247">
        <f t="shared" si="2"/>
        <v>111.08411702127661</v>
      </c>
      <c r="F116" s="238"/>
      <c r="I116" s="214" t="str">
        <f>СВОД!C116</f>
        <v>Нижний Тагил</v>
      </c>
      <c r="J116" t="str">
        <f>СВОД!E116</f>
        <v>Петухов</v>
      </c>
      <c r="K116" t="str">
        <f>СВОД!B116</f>
        <v>Область</v>
      </c>
    </row>
    <row r="117" spans="1:11">
      <c r="A117" s="132">
        <v>117</v>
      </c>
      <c r="B117" s="136" t="s">
        <v>557</v>
      </c>
      <c r="C117" s="16">
        <v>1501000</v>
      </c>
      <c r="D117" s="16">
        <v>1469075.7</v>
      </c>
      <c r="E117" s="247">
        <f t="shared" si="2"/>
        <v>97.873131245836106</v>
      </c>
      <c r="F117" s="238"/>
      <c r="I117" s="214" t="str">
        <f>СВОД!C117</f>
        <v>Нижний Тагил</v>
      </c>
      <c r="J117" t="str">
        <f>СВОД!E117</f>
        <v>Ахтямова</v>
      </c>
      <c r="K117" t="str">
        <f>СВОД!B117</f>
        <v>Область</v>
      </c>
    </row>
    <row r="118" spans="1:11">
      <c r="A118" s="1">
        <v>118</v>
      </c>
      <c r="B118" s="136" t="s">
        <v>558</v>
      </c>
      <c r="C118" s="16">
        <v>1762000</v>
      </c>
      <c r="D118" s="16">
        <v>2117848.8200000003</v>
      </c>
      <c r="E118" s="247">
        <f t="shared" si="2"/>
        <v>120.19573325766177</v>
      </c>
      <c r="F118" s="238"/>
      <c r="I118" s="214" t="str">
        <f>СВОД!C118</f>
        <v>Полевской</v>
      </c>
      <c r="J118" t="str">
        <f>СВОД!E118</f>
        <v>Савченко</v>
      </c>
      <c r="K118" t="str">
        <f>СВОД!B118</f>
        <v>Область</v>
      </c>
    </row>
    <row r="119" spans="1:11">
      <c r="A119" s="132">
        <v>119</v>
      </c>
      <c r="B119" s="136" t="s">
        <v>579</v>
      </c>
      <c r="C119" s="16">
        <v>1297000</v>
      </c>
      <c r="D119" s="16">
        <v>1435877.4000000001</v>
      </c>
      <c r="E119" s="247">
        <f t="shared" si="2"/>
        <v>110.70758673862761</v>
      </c>
      <c r="F119" s="238"/>
      <c r="I119" s="214" t="str">
        <f>СВОД!C119</f>
        <v>Полевской</v>
      </c>
      <c r="J119" t="str">
        <f>СВОД!E119</f>
        <v>Савченко</v>
      </c>
      <c r="K119" t="str">
        <f>СВОД!B119</f>
        <v>Область</v>
      </c>
    </row>
    <row r="120" spans="1:11">
      <c r="A120" s="1">
        <v>120</v>
      </c>
      <c r="B120" s="136" t="s">
        <v>573</v>
      </c>
      <c r="C120" s="16">
        <v>1286000</v>
      </c>
      <c r="D120" s="16">
        <v>1526899.0999999999</v>
      </c>
      <c r="E120" s="247">
        <f t="shared" si="2"/>
        <v>118.73243390357698</v>
      </c>
      <c r="F120" s="238"/>
      <c r="I120" s="214" t="str">
        <f>СВОД!C120</f>
        <v>Екатеринбург</v>
      </c>
      <c r="J120" t="str">
        <f>СВОД!E120</f>
        <v>Неуймина</v>
      </c>
      <c r="K120" t="str">
        <f>СВОД!B120</f>
        <v>Север</v>
      </c>
    </row>
    <row r="121" spans="1:11">
      <c r="A121" s="132">
        <v>121</v>
      </c>
      <c r="B121" s="136" t="s">
        <v>580</v>
      </c>
      <c r="C121" s="16">
        <v>1093000</v>
      </c>
      <c r="D121" s="16">
        <v>1097182.69</v>
      </c>
      <c r="E121" s="247">
        <f t="shared" si="2"/>
        <v>100.38267978042086</v>
      </c>
      <c r="F121" s="238"/>
      <c r="I121" s="214" t="str">
        <f>СВОД!C121</f>
        <v>Серов</v>
      </c>
      <c r="J121" t="str">
        <f>СВОД!E121</f>
        <v>Емельянова</v>
      </c>
      <c r="K121" t="str">
        <f>СВОД!B121</f>
        <v>Область</v>
      </c>
    </row>
    <row r="122" spans="1:11">
      <c r="A122" s="1">
        <v>122</v>
      </c>
      <c r="B122" s="136" t="s">
        <v>581</v>
      </c>
      <c r="C122" s="16">
        <v>1444000</v>
      </c>
      <c r="D122" s="16">
        <v>1582892.3500000003</v>
      </c>
      <c r="E122" s="247">
        <f t="shared" si="2"/>
        <v>109.61858379501388</v>
      </c>
      <c r="F122" s="238"/>
      <c r="I122" s="214" t="str">
        <f>СВОД!C122</f>
        <v>Каменск-Уральский</v>
      </c>
      <c r="J122" t="str">
        <f>СВОД!E122</f>
        <v>Коровина</v>
      </c>
      <c r="K122" t="str">
        <f>СВОД!B122</f>
        <v>Область</v>
      </c>
    </row>
    <row r="123" spans="1:11">
      <c r="A123" s="132">
        <v>123</v>
      </c>
      <c r="B123" s="136" t="s">
        <v>576</v>
      </c>
      <c r="C123" s="16">
        <v>2277000</v>
      </c>
      <c r="D123" s="16">
        <v>2308404.42</v>
      </c>
      <c r="E123" s="247">
        <f t="shared" si="2"/>
        <v>101.37920158102767</v>
      </c>
      <c r="F123" s="238"/>
      <c r="I123" s="214" t="str">
        <f>СВОД!C123</f>
        <v>Екатеринбург</v>
      </c>
      <c r="J123" t="str">
        <f>СВОД!E123</f>
        <v>Неуймина</v>
      </c>
      <c r="K123" t="str">
        <f>СВОД!B123</f>
        <v>Север</v>
      </c>
    </row>
    <row r="124" spans="1:11">
      <c r="A124" s="132">
        <v>124</v>
      </c>
      <c r="B124" s="151" t="s">
        <v>583</v>
      </c>
      <c r="C124" s="134">
        <v>1277000</v>
      </c>
      <c r="D124" s="134">
        <v>1369416.39</v>
      </c>
      <c r="E124" s="247">
        <f t="shared" si="2"/>
        <v>107.23699216914643</v>
      </c>
      <c r="F124" s="238"/>
      <c r="I124" s="214" t="str">
        <f>СВОД!C124</f>
        <v>Екатеринбург</v>
      </c>
      <c r="J124" t="str">
        <f>СВОД!E124</f>
        <v>Мазырин</v>
      </c>
      <c r="K124" t="str">
        <f>СВОД!B124</f>
        <v>Север</v>
      </c>
    </row>
    <row r="125" spans="1:11">
      <c r="A125" s="1">
        <v>125</v>
      </c>
      <c r="B125" s="136" t="s">
        <v>587</v>
      </c>
      <c r="C125" s="16">
        <v>1568000</v>
      </c>
      <c r="D125" s="16">
        <v>1803332</v>
      </c>
      <c r="E125" s="247">
        <f t="shared" si="2"/>
        <v>115.00841836734695</v>
      </c>
      <c r="F125" s="238"/>
      <c r="I125" s="214" t="str">
        <f>СВОД!C125</f>
        <v>Сысерть</v>
      </c>
      <c r="J125" t="str">
        <f>СВОД!E125</f>
        <v>Хасанов</v>
      </c>
      <c r="K125" t="str">
        <f>СВОД!B125</f>
        <v>Юг</v>
      </c>
    </row>
    <row r="126" spans="1:11">
      <c r="A126" s="1">
        <v>126</v>
      </c>
      <c r="B126" s="136" t="s">
        <v>582</v>
      </c>
      <c r="C126" s="16">
        <v>1074000</v>
      </c>
      <c r="D126" s="16">
        <v>1121346.9000000001</v>
      </c>
      <c r="E126" s="247">
        <f t="shared" si="2"/>
        <v>104.40846368715084</v>
      </c>
      <c r="F126" s="238"/>
      <c r="I126" s="214" t="str">
        <f>СВОД!C126</f>
        <v>Каменск-Уральский</v>
      </c>
      <c r="J126" t="str">
        <f>СВОД!E126</f>
        <v>Коровина</v>
      </c>
      <c r="K126" t="str">
        <f>СВОД!B126</f>
        <v>Область</v>
      </c>
    </row>
    <row r="127" spans="1:11">
      <c r="A127" s="132">
        <v>127</v>
      </c>
      <c r="B127" s="151" t="s">
        <v>586</v>
      </c>
      <c r="C127" s="134">
        <v>2568000</v>
      </c>
      <c r="D127" s="134">
        <v>2192336.89</v>
      </c>
      <c r="E127" s="247">
        <f t="shared" si="2"/>
        <v>85.3713742211838</v>
      </c>
      <c r="F127" s="238"/>
      <c r="I127" s="214" t="str">
        <f>СВОД!C127</f>
        <v>Екатеринбург</v>
      </c>
      <c r="J127" t="str">
        <f>СВОД!E127</f>
        <v>Мазырин</v>
      </c>
      <c r="K127" t="str">
        <f>СВОД!B127</f>
        <v>Север</v>
      </c>
    </row>
    <row r="128" spans="1:11">
      <c r="A128" s="1">
        <v>128</v>
      </c>
      <c r="B128" s="136" t="s">
        <v>590</v>
      </c>
      <c r="C128" s="16">
        <v>1732000</v>
      </c>
      <c r="D128" s="16">
        <v>1876103.9899999998</v>
      </c>
      <c r="E128" s="247">
        <f t="shared" si="2"/>
        <v>108.32009180138567</v>
      </c>
      <c r="F128" s="238"/>
      <c r="I128" s="214" t="str">
        <f>СВОД!C128</f>
        <v>Верхняя Пышма</v>
      </c>
      <c r="J128" t="str">
        <f>СВОД!E128</f>
        <v>Мансурова</v>
      </c>
      <c r="K128" t="str">
        <f>СВОД!B128</f>
        <v>Север</v>
      </c>
    </row>
    <row r="129" spans="1:11">
      <c r="A129" s="132">
        <v>129</v>
      </c>
      <c r="B129" s="151" t="s">
        <v>600</v>
      </c>
      <c r="C129" s="134">
        <v>1463000</v>
      </c>
      <c r="D129" s="134">
        <v>1243481.2000000002</v>
      </c>
      <c r="E129" s="247">
        <f t="shared" si="2"/>
        <v>84.995297334244711</v>
      </c>
      <c r="F129" s="238"/>
      <c r="I129" s="214" t="str">
        <f>СВОД!C129</f>
        <v>Богданович</v>
      </c>
      <c r="J129" t="str">
        <f>СВОД!E129</f>
        <v>Савченко</v>
      </c>
      <c r="K129" t="str">
        <f>СВОД!B129</f>
        <v>Область</v>
      </c>
    </row>
    <row r="130" spans="1:11">
      <c r="A130" s="132">
        <v>130</v>
      </c>
      <c r="B130" s="151" t="s">
        <v>591</v>
      </c>
      <c r="C130" s="134">
        <v>1336000</v>
      </c>
      <c r="D130" s="134">
        <v>1257065.3</v>
      </c>
      <c r="E130" s="247">
        <f t="shared" si="2"/>
        <v>94.091714071856288</v>
      </c>
      <c r="F130" s="238"/>
      <c r="I130" s="214" t="str">
        <f>СВОД!C130</f>
        <v>Серов</v>
      </c>
      <c r="J130" t="str">
        <f>СВОД!E130</f>
        <v>Емельянова</v>
      </c>
      <c r="K130" t="str">
        <f>СВОД!B130</f>
        <v>Область</v>
      </c>
    </row>
    <row r="131" spans="1:11">
      <c r="A131" s="132">
        <v>131</v>
      </c>
      <c r="B131" s="151" t="s">
        <v>595</v>
      </c>
      <c r="C131" s="134">
        <v>1278000</v>
      </c>
      <c r="D131" s="134">
        <v>1210489.2000000002</v>
      </c>
      <c r="E131" s="247">
        <f t="shared" si="2"/>
        <v>94.717464788732414</v>
      </c>
      <c r="F131" s="238"/>
      <c r="I131" s="214" t="str">
        <f>СВОД!C131</f>
        <v>Тобольск</v>
      </c>
      <c r="J131" t="str">
        <f>СВОД!E131</f>
        <v>Трусов</v>
      </c>
      <c r="K131" t="str">
        <f>СВОД!B131</f>
        <v>Тюмень</v>
      </c>
    </row>
    <row r="132" spans="1:11">
      <c r="A132" s="1">
        <v>132</v>
      </c>
      <c r="B132" s="136" t="s">
        <v>608</v>
      </c>
      <c r="C132" s="16">
        <v>1130000</v>
      </c>
      <c r="D132" s="16">
        <v>741498.21000000008</v>
      </c>
      <c r="E132" s="247">
        <f t="shared" si="2"/>
        <v>65.619310619469033</v>
      </c>
      <c r="F132" s="238"/>
      <c r="I132" s="214" t="str">
        <f>СВОД!C132</f>
        <v>Сургут</v>
      </c>
      <c r="J132" t="str">
        <f>СВОД!E132</f>
        <v>Шаламова</v>
      </c>
      <c r="K132" t="str">
        <f>СВОД!B132</f>
        <v>ХМАО</v>
      </c>
    </row>
    <row r="133" spans="1:11">
      <c r="A133" s="1">
        <v>133</v>
      </c>
      <c r="B133" s="136" t="s">
        <v>630</v>
      </c>
      <c r="C133" s="16">
        <v>1787000</v>
      </c>
      <c r="D133" s="16">
        <v>1799209.4300000002</v>
      </c>
      <c r="E133" s="247">
        <f t="shared" si="2"/>
        <v>100.68323614997203</v>
      </c>
      <c r="F133" s="238"/>
      <c r="I133" s="214" t="str">
        <f>СВОД!C133</f>
        <v>Заречный</v>
      </c>
      <c r="J133" t="str">
        <f>СВОД!E133</f>
        <v>Савченко</v>
      </c>
      <c r="K133" t="str">
        <f>СВОД!B133</f>
        <v>Область</v>
      </c>
    </row>
    <row r="134" spans="1:11">
      <c r="A134" s="1">
        <v>134</v>
      </c>
      <c r="B134" s="136" t="s">
        <v>637</v>
      </c>
      <c r="C134" s="16">
        <v>1000000</v>
      </c>
      <c r="D134" s="16">
        <v>611286.62</v>
      </c>
      <c r="E134" s="247">
        <f t="shared" si="2"/>
        <v>61.128661999999998</v>
      </c>
      <c r="F134" s="238"/>
      <c r="I134" s="214" t="str">
        <f>СВОД!C134</f>
        <v>Сургут</v>
      </c>
      <c r="J134" t="str">
        <f>СВОД!E134</f>
        <v>Шаламова</v>
      </c>
      <c r="K134" t="str">
        <f>СВОД!B134</f>
        <v>ХМАО</v>
      </c>
    </row>
    <row r="135" spans="1:11">
      <c r="A135" s="136">
        <v>135</v>
      </c>
      <c r="B135" s="117" t="s">
        <v>601</v>
      </c>
      <c r="C135" s="16">
        <v>1762000</v>
      </c>
      <c r="D135" s="16">
        <v>1492866.0999999999</v>
      </c>
      <c r="E135" s="247">
        <f t="shared" si="2"/>
        <v>84.725658342792272</v>
      </c>
      <c r="F135" s="238"/>
      <c r="I135" s="214" t="str">
        <f>СВОД!C135</f>
        <v>Екатеринбург</v>
      </c>
      <c r="J135" t="str">
        <f>СВОД!E135</f>
        <v>Хасанов</v>
      </c>
      <c r="K135" t="str">
        <f>СВОД!B135</f>
        <v>Юг</v>
      </c>
    </row>
    <row r="136" spans="1:11">
      <c r="A136" s="136">
        <v>136</v>
      </c>
      <c r="B136" s="117" t="s">
        <v>602</v>
      </c>
      <c r="C136" s="16">
        <v>1830000</v>
      </c>
      <c r="D136" s="16">
        <v>1766044.9699999997</v>
      </c>
      <c r="E136" s="247">
        <f t="shared" si="2"/>
        <v>96.505189617486323</v>
      </c>
      <c r="F136" s="238"/>
      <c r="I136" s="214" t="str">
        <f>СВОД!C136</f>
        <v>Екатеринбург</v>
      </c>
      <c r="J136" t="str">
        <f>СВОД!E136</f>
        <v>Мансурова</v>
      </c>
      <c r="K136" t="str">
        <f>СВОД!B136</f>
        <v>Север</v>
      </c>
    </row>
    <row r="137" spans="1:11">
      <c r="A137" s="136">
        <v>137</v>
      </c>
      <c r="B137" s="117" t="s">
        <v>604</v>
      </c>
      <c r="C137" s="16">
        <v>1460000</v>
      </c>
      <c r="D137" s="16">
        <v>1337466.9300000004</v>
      </c>
      <c r="E137" s="247">
        <f t="shared" si="2"/>
        <v>91.607323972602771</v>
      </c>
      <c r="F137" s="238"/>
      <c r="I137" s="214" t="str">
        <f>СВОД!C137</f>
        <v>Первоуральск</v>
      </c>
      <c r="J137" t="str">
        <f>СВОД!E137</f>
        <v>Савченко</v>
      </c>
      <c r="K137" t="str">
        <f>СВОД!B137</f>
        <v>Область</v>
      </c>
    </row>
    <row r="138" spans="1:11">
      <c r="A138" s="136">
        <v>138</v>
      </c>
      <c r="B138" s="117" t="s">
        <v>634</v>
      </c>
      <c r="C138" s="16">
        <v>2127000</v>
      </c>
      <c r="D138" s="16">
        <v>2095831.73</v>
      </c>
      <c r="E138" s="247">
        <f t="shared" si="2"/>
        <v>98.534637047484722</v>
      </c>
      <c r="F138" s="238"/>
      <c r="I138" s="214" t="str">
        <f>СВОД!C138</f>
        <v>Екатеринбург</v>
      </c>
      <c r="J138" t="str">
        <f>СВОД!E138</f>
        <v>Калинина</v>
      </c>
      <c r="K138" t="str">
        <f>СВОД!B138</f>
        <v>Юг</v>
      </c>
    </row>
    <row r="139" spans="1:11">
      <c r="A139" s="136">
        <v>139</v>
      </c>
      <c r="B139" s="117" t="s">
        <v>609</v>
      </c>
      <c r="C139" s="16">
        <v>1685000</v>
      </c>
      <c r="D139" s="16">
        <v>1502429.6900000002</v>
      </c>
      <c r="E139" s="247">
        <f t="shared" si="2"/>
        <v>89.16496676557864</v>
      </c>
      <c r="F139" s="238"/>
      <c r="I139" s="214" t="str">
        <f>СВОД!C139</f>
        <v>Полевской</v>
      </c>
      <c r="J139" t="str">
        <f>СВОД!E139</f>
        <v>Савченко</v>
      </c>
      <c r="K139" t="str">
        <f>СВОД!B139</f>
        <v>Область</v>
      </c>
    </row>
    <row r="140" spans="1:11">
      <c r="A140" s="136">
        <v>140</v>
      </c>
      <c r="B140" s="117" t="s">
        <v>619</v>
      </c>
      <c r="C140" s="16">
        <v>1817000</v>
      </c>
      <c r="D140" s="16">
        <v>1644629.5200000003</v>
      </c>
      <c r="E140" s="247">
        <f t="shared" ref="E140:E155" si="3">D140/C140*100</f>
        <v>90.513457347275732</v>
      </c>
      <c r="F140" s="238"/>
      <c r="I140" s="214" t="str">
        <f>СВОД!C140</f>
        <v>Екатеринбург</v>
      </c>
      <c r="J140" t="str">
        <f>СВОД!E140</f>
        <v>Клементьева</v>
      </c>
      <c r="K140" t="str">
        <f>СВОД!B140</f>
        <v>Север</v>
      </c>
    </row>
    <row r="141" spans="1:11">
      <c r="A141" s="151">
        <v>141</v>
      </c>
      <c r="B141" s="244" t="s">
        <v>616</v>
      </c>
      <c r="C141" s="134">
        <v>1694000</v>
      </c>
      <c r="D141" s="134">
        <v>1483661.08</v>
      </c>
      <c r="E141" s="247">
        <f t="shared" si="3"/>
        <v>87.583298701298702</v>
      </c>
      <c r="F141" s="238"/>
      <c r="I141" s="214" t="str">
        <f>СВОД!C141</f>
        <v>Екатеринбург</v>
      </c>
      <c r="J141" t="str">
        <f>СВОД!E141</f>
        <v>Калинина</v>
      </c>
      <c r="K141" t="str">
        <f>СВОД!B141</f>
        <v>Юг</v>
      </c>
    </row>
    <row r="142" spans="1:11">
      <c r="A142" s="136">
        <v>142</v>
      </c>
      <c r="B142" s="117" t="s">
        <v>646</v>
      </c>
      <c r="C142" s="16">
        <v>1860000</v>
      </c>
      <c r="D142" s="16">
        <v>1942818.9699999997</v>
      </c>
      <c r="E142" s="247">
        <f t="shared" si="3"/>
        <v>104.45263279569892</v>
      </c>
      <c r="F142" s="238"/>
      <c r="I142" s="214" t="str">
        <f>СВОД!C142</f>
        <v>Сысерть</v>
      </c>
      <c r="J142" t="str">
        <f>СВОД!E142</f>
        <v>Хасанов</v>
      </c>
      <c r="K142" t="str">
        <f>СВОД!B142</f>
        <v>Юг</v>
      </c>
    </row>
    <row r="143" spans="1:11">
      <c r="A143" s="136">
        <v>143</v>
      </c>
      <c r="B143" s="117" t="s">
        <v>638</v>
      </c>
      <c r="C143" s="16">
        <v>2280000</v>
      </c>
      <c r="D143" s="16">
        <v>2211397.35</v>
      </c>
      <c r="E143" s="247">
        <f t="shared" si="3"/>
        <v>96.991111842105269</v>
      </c>
      <c r="F143" s="238"/>
      <c r="I143" s="214" t="str">
        <f>СВОД!C143</f>
        <v>Нижний Тагил</v>
      </c>
      <c r="J143" t="str">
        <f>СВОД!E143</f>
        <v>Петухов</v>
      </c>
      <c r="K143" t="str">
        <f>СВОД!B143</f>
        <v>Область</v>
      </c>
    </row>
    <row r="144" spans="1:11">
      <c r="A144" s="136">
        <v>144</v>
      </c>
      <c r="B144" s="117" t="s">
        <v>639</v>
      </c>
      <c r="C144" s="16">
        <v>1937000</v>
      </c>
      <c r="D144" s="16">
        <v>1761776.7799999998</v>
      </c>
      <c r="E144" s="247">
        <f t="shared" si="3"/>
        <v>90.953886422302517</v>
      </c>
      <c r="F144" s="238"/>
      <c r="I144" s="214" t="str">
        <f>СВОД!C144</f>
        <v>Нижний Тагил</v>
      </c>
      <c r="J144" t="str">
        <f>СВОД!E144</f>
        <v>Петухов</v>
      </c>
      <c r="K144" t="str">
        <f>СВОД!B144</f>
        <v>Область</v>
      </c>
    </row>
    <row r="145" spans="1:11">
      <c r="A145" s="151">
        <v>145</v>
      </c>
      <c r="B145" s="244" t="s">
        <v>647</v>
      </c>
      <c r="C145" s="134">
        <v>2637000</v>
      </c>
      <c r="D145" s="134">
        <v>2695065.5099999993</v>
      </c>
      <c r="E145" s="248">
        <f t="shared" si="3"/>
        <v>102.20195335608643</v>
      </c>
      <c r="F145" s="238"/>
      <c r="I145" s="214" t="str">
        <f>СВОД!C145</f>
        <v>Нижний Тагил</v>
      </c>
      <c r="J145" t="str">
        <f>СВОД!E145</f>
        <v>Ахтямова</v>
      </c>
      <c r="K145" t="str">
        <f>СВОД!B145</f>
        <v>Область</v>
      </c>
    </row>
    <row r="146" spans="1:11">
      <c r="A146" s="136">
        <v>146</v>
      </c>
      <c r="B146" s="117" t="s">
        <v>658</v>
      </c>
      <c r="C146" s="16">
        <v>1337000</v>
      </c>
      <c r="D146" s="16">
        <v>1385478.5999999999</v>
      </c>
      <c r="E146" s="248">
        <f t="shared" si="3"/>
        <v>103.62592370979804</v>
      </c>
      <c r="F146" s="238"/>
      <c r="I146" s="214" t="str">
        <f>СВОД!C146</f>
        <v>Краснотурьинск</v>
      </c>
      <c r="J146" t="str">
        <f>СВОД!E146</f>
        <v>Емельянова</v>
      </c>
      <c r="K146" t="str">
        <f>СВОД!B146</f>
        <v>Область</v>
      </c>
    </row>
    <row r="147" spans="1:11">
      <c r="A147" s="136">
        <v>147</v>
      </c>
      <c r="B147" s="117" t="s">
        <v>643</v>
      </c>
      <c r="C147" s="16">
        <v>2249900.1000000006</v>
      </c>
      <c r="D147" s="16">
        <v>2232102</v>
      </c>
      <c r="E147" s="248">
        <f t="shared" si="3"/>
        <v>99.208938210189842</v>
      </c>
      <c r="F147" s="238"/>
      <c r="I147" s="214" t="str">
        <f>СВОД!C147</f>
        <v>Екатеринбург</v>
      </c>
      <c r="J147" t="str">
        <f>СВОД!E147</f>
        <v>Жарникова</v>
      </c>
      <c r="K147" t="str">
        <f>СВОД!B147</f>
        <v>Юг</v>
      </c>
    </row>
    <row r="148" spans="1:11">
      <c r="A148" s="136">
        <v>148</v>
      </c>
      <c r="B148" s="117" t="s">
        <v>659</v>
      </c>
      <c r="C148" s="16">
        <v>1337000</v>
      </c>
      <c r="D148" s="16">
        <v>1134010.8</v>
      </c>
      <c r="E148" s="248">
        <f t="shared" si="3"/>
        <v>84.817561705310396</v>
      </c>
      <c r="F148" s="238"/>
      <c r="I148" s="214" t="str">
        <f>СВОД!C148</f>
        <v>Краснотурьинск</v>
      </c>
      <c r="J148" t="str">
        <f>СВОД!E148</f>
        <v>Емельянова</v>
      </c>
      <c r="K148" t="str">
        <f>СВОД!B148</f>
        <v>Область</v>
      </c>
    </row>
    <row r="149" spans="1:11">
      <c r="A149" s="136">
        <v>149</v>
      </c>
      <c r="B149" s="216" t="s">
        <v>651</v>
      </c>
      <c r="C149" s="16">
        <v>1850000</v>
      </c>
      <c r="D149" s="16">
        <v>1474303.6999999997</v>
      </c>
      <c r="E149" s="248">
        <f t="shared" si="3"/>
        <v>79.692091891891877</v>
      </c>
      <c r="F149" s="238"/>
      <c r="I149" s="214" t="str">
        <f>СВОД!C149</f>
        <v>Екатеринбург</v>
      </c>
      <c r="J149" t="str">
        <f>СВОД!E149</f>
        <v>Мазырин</v>
      </c>
      <c r="K149" t="str">
        <f>СВОД!B149</f>
        <v>Север</v>
      </c>
    </row>
    <row r="150" spans="1:11">
      <c r="A150" s="136">
        <v>150</v>
      </c>
      <c r="B150" s="216" t="s">
        <v>660</v>
      </c>
      <c r="C150" s="16">
        <v>1037000</v>
      </c>
      <c r="D150" s="16">
        <v>905670.5</v>
      </c>
      <c r="E150" s="248">
        <f t="shared" si="3"/>
        <v>87.335631629701055</v>
      </c>
      <c r="F150" s="238"/>
      <c r="I150" s="214" t="str">
        <f>СВОД!C150</f>
        <v>Каменск-Уральский</v>
      </c>
      <c r="J150" t="str">
        <f>СВОД!E150</f>
        <v>Коровина</v>
      </c>
      <c r="K150" t="str">
        <f>СВОД!B150</f>
        <v>Область</v>
      </c>
    </row>
    <row r="151" spans="1:11">
      <c r="A151" s="136">
        <v>151</v>
      </c>
      <c r="B151" s="216" t="s">
        <v>653</v>
      </c>
      <c r="C151" s="16">
        <v>1138000</v>
      </c>
      <c r="D151" s="16">
        <v>1030023.62</v>
      </c>
      <c r="E151" s="248">
        <f t="shared" si="3"/>
        <v>90.511741652021101</v>
      </c>
      <c r="F151" s="238"/>
      <c r="I151" s="214" t="str">
        <f>СВОД!C151</f>
        <v>Екатеринбург</v>
      </c>
      <c r="J151" t="str">
        <f>СВОД!E151</f>
        <v>Калинина</v>
      </c>
      <c r="K151" t="str">
        <f>СВОД!B151</f>
        <v>Юг</v>
      </c>
    </row>
    <row r="152" spans="1:11">
      <c r="A152" s="136">
        <v>152</v>
      </c>
      <c r="B152" s="216" t="s">
        <v>661</v>
      </c>
      <c r="C152" s="16">
        <v>962000</v>
      </c>
      <c r="D152" s="16">
        <v>832243.10999999987</v>
      </c>
      <c r="E152" s="248">
        <f t="shared" si="3"/>
        <v>86.511757796257783</v>
      </c>
      <c r="F152" s="238"/>
      <c r="I152" s="214" t="str">
        <f>СВОД!C152</f>
        <v>Реж</v>
      </c>
      <c r="J152" t="str">
        <f>СВОД!E152</f>
        <v>Савченко</v>
      </c>
      <c r="K152" t="str">
        <f>СВОД!B152</f>
        <v>Область</v>
      </c>
    </row>
    <row r="153" spans="1:11">
      <c r="A153" s="136">
        <v>153</v>
      </c>
      <c r="B153" s="136" t="s">
        <v>679</v>
      </c>
      <c r="C153" s="16">
        <v>1337000</v>
      </c>
      <c r="D153" s="16">
        <v>1567858.1</v>
      </c>
      <c r="E153" s="248">
        <f t="shared" si="3"/>
        <v>117.26687359760659</v>
      </c>
      <c r="F153" s="238"/>
      <c r="I153" s="214"/>
    </row>
    <row r="154" spans="1:11">
      <c r="A154" s="136">
        <v>155</v>
      </c>
      <c r="B154" s="136" t="s">
        <v>656</v>
      </c>
      <c r="C154" s="16">
        <v>1553000</v>
      </c>
      <c r="D154" s="16">
        <v>1396179.63</v>
      </c>
      <c r="E154" s="248">
        <f t="shared" si="3"/>
        <v>89.902101094655492</v>
      </c>
      <c r="F154" s="238"/>
      <c r="I154" s="214" t="str">
        <f>СВОД!C154</f>
        <v>Екатеринбург</v>
      </c>
      <c r="J154" t="str">
        <f>СВОД!E154</f>
        <v>Дарьин</v>
      </c>
      <c r="K154" t="str">
        <f>СВОД!B154</f>
        <v>Юг</v>
      </c>
    </row>
    <row r="155" spans="1:11">
      <c r="A155" s="136">
        <v>156</v>
      </c>
      <c r="B155" s="136" t="s">
        <v>657</v>
      </c>
      <c r="C155" s="16">
        <v>1900000</v>
      </c>
      <c r="D155" s="16">
        <v>1635978.3000000005</v>
      </c>
      <c r="E155" s="248">
        <f t="shared" si="3"/>
        <v>86.104121052631612</v>
      </c>
      <c r="F155" s="238"/>
      <c r="I155" s="214" t="str">
        <f>СВОД!C155</f>
        <v>Екатеринбург</v>
      </c>
      <c r="J155" t="str">
        <f>СВОД!E155</f>
        <v>Мазырин</v>
      </c>
      <c r="K155" t="str">
        <f>СВОД!B155</f>
        <v>Север</v>
      </c>
    </row>
    <row r="156" spans="1:11">
      <c r="A156" s="136">
        <v>157</v>
      </c>
      <c r="B156" s="117" t="s">
        <v>742</v>
      </c>
      <c r="C156" s="16">
        <v>1097000</v>
      </c>
      <c r="D156" s="16">
        <v>526062.20000000007</v>
      </c>
      <c r="E156" s="248">
        <f t="shared" ref="E156:E193" si="4">D156/C156*100</f>
        <v>47.954621695533277</v>
      </c>
      <c r="F156" s="238"/>
      <c r="I156" s="214"/>
    </row>
    <row r="157" spans="1:11">
      <c r="A157" s="136">
        <v>158</v>
      </c>
      <c r="B157" s="136" t="s">
        <v>665</v>
      </c>
      <c r="C157" s="16">
        <v>1480000</v>
      </c>
      <c r="D157" s="16">
        <v>1049447.6299999999</v>
      </c>
      <c r="E157" s="248">
        <f t="shared" si="4"/>
        <v>70.908623648648643</v>
      </c>
      <c r="F157" s="238"/>
      <c r="I157" s="214"/>
    </row>
    <row r="158" spans="1:11">
      <c r="A158" s="136">
        <v>159</v>
      </c>
      <c r="B158" s="136" t="s">
        <v>664</v>
      </c>
      <c r="C158" s="16">
        <v>1480000</v>
      </c>
      <c r="D158" s="16">
        <v>1466538.92</v>
      </c>
      <c r="E158" s="248">
        <f t="shared" si="4"/>
        <v>99.090467567567558</v>
      </c>
      <c r="F158" s="238"/>
      <c r="I158" s="214"/>
    </row>
    <row r="159" spans="1:11">
      <c r="A159" s="136">
        <v>160</v>
      </c>
      <c r="B159" s="136" t="s">
        <v>731</v>
      </c>
      <c r="C159" s="16">
        <v>1323000</v>
      </c>
      <c r="D159" s="16">
        <v>605023.90000000014</v>
      </c>
      <c r="E159" s="248">
        <f t="shared" si="4"/>
        <v>45.731209372637956</v>
      </c>
      <c r="F159" s="238"/>
      <c r="I159" s="214"/>
    </row>
    <row r="160" spans="1:11">
      <c r="A160" s="136">
        <v>161</v>
      </c>
      <c r="B160" s="136" t="s">
        <v>670</v>
      </c>
      <c r="C160" s="16">
        <v>1131000</v>
      </c>
      <c r="D160" s="16">
        <v>1046401.2999999999</v>
      </c>
      <c r="E160" s="248">
        <f t="shared" si="4"/>
        <v>92.520008841732974</v>
      </c>
      <c r="F160" s="238"/>
      <c r="I160" s="214"/>
    </row>
    <row r="161" spans="1:9">
      <c r="A161" s="136">
        <v>162</v>
      </c>
      <c r="B161" s="136" t="s">
        <v>671</v>
      </c>
      <c r="C161" s="16">
        <v>1295000</v>
      </c>
      <c r="D161" s="16">
        <v>1167291.9000000001</v>
      </c>
      <c r="E161" s="248">
        <f t="shared" si="4"/>
        <v>90.138370656370668</v>
      </c>
      <c r="F161" s="238"/>
      <c r="I161" s="214"/>
    </row>
    <row r="162" spans="1:9">
      <c r="A162" s="136">
        <v>163</v>
      </c>
      <c r="B162" s="136" t="s">
        <v>672</v>
      </c>
      <c r="C162" s="16">
        <v>1887000</v>
      </c>
      <c r="D162" s="16">
        <v>2110484.96</v>
      </c>
      <c r="E162" s="248">
        <f t="shared" si="4"/>
        <v>111.84340010598834</v>
      </c>
      <c r="F162" s="238"/>
      <c r="I162" s="214"/>
    </row>
    <row r="163" spans="1:9">
      <c r="A163" s="136">
        <v>165</v>
      </c>
      <c r="B163" s="136" t="s">
        <v>686</v>
      </c>
      <c r="C163" s="16">
        <v>863000</v>
      </c>
      <c r="D163" s="16">
        <v>798605.70000000019</v>
      </c>
      <c r="E163" s="248">
        <f t="shared" si="4"/>
        <v>92.538319814600257</v>
      </c>
      <c r="F163" s="238"/>
      <c r="I163" s="214"/>
    </row>
    <row r="164" spans="1:9">
      <c r="A164" s="136">
        <v>166</v>
      </c>
      <c r="B164" s="136" t="s">
        <v>687</v>
      </c>
      <c r="C164" s="16">
        <v>1110000</v>
      </c>
      <c r="D164" s="16">
        <v>1234999.67</v>
      </c>
      <c r="E164" s="248">
        <f t="shared" si="4"/>
        <v>111.26123153153154</v>
      </c>
      <c r="F164" s="238"/>
      <c r="I164" s="214"/>
    </row>
    <row r="165" spans="1:9">
      <c r="A165" s="136">
        <v>167</v>
      </c>
      <c r="B165" s="136" t="s">
        <v>688</v>
      </c>
      <c r="C165" s="16">
        <v>863000</v>
      </c>
      <c r="D165" s="16">
        <v>1054127.2999999998</v>
      </c>
      <c r="E165" s="248">
        <f t="shared" si="4"/>
        <v>122.14684820393973</v>
      </c>
      <c r="F165" s="238"/>
      <c r="I165" s="214"/>
    </row>
    <row r="166" spans="1:9">
      <c r="A166" s="136">
        <v>168</v>
      </c>
      <c r="B166" s="136" t="s">
        <v>678</v>
      </c>
      <c r="C166" s="16">
        <v>1480000</v>
      </c>
      <c r="D166" s="16">
        <v>1118029.6399999999</v>
      </c>
      <c r="E166" s="248">
        <f t="shared" si="4"/>
        <v>75.54254324324323</v>
      </c>
      <c r="F166" s="238"/>
      <c r="I166" s="214"/>
    </row>
    <row r="167" spans="1:9">
      <c r="A167" s="136">
        <v>173</v>
      </c>
      <c r="B167" s="136" t="s">
        <v>806</v>
      </c>
      <c r="C167" s="16">
        <v>152800</v>
      </c>
      <c r="D167" s="16">
        <v>65257.900000000009</v>
      </c>
      <c r="E167" s="248">
        <f t="shared" si="4"/>
        <v>42.708049738219898</v>
      </c>
      <c r="F167" s="238"/>
      <c r="I167" s="214"/>
    </row>
    <row r="168" spans="1:9">
      <c r="A168" s="136">
        <v>174</v>
      </c>
      <c r="B168" s="117" t="s">
        <v>734</v>
      </c>
      <c r="C168" s="16">
        <v>1194000</v>
      </c>
      <c r="D168" s="16">
        <v>1108571.9500000002</v>
      </c>
      <c r="E168" s="248">
        <f t="shared" si="4"/>
        <v>92.8452219430486</v>
      </c>
      <c r="F168" s="238"/>
      <c r="I168" s="214"/>
    </row>
    <row r="169" spans="1:9">
      <c r="A169" s="136">
        <v>175</v>
      </c>
      <c r="B169" s="136" t="s">
        <v>794</v>
      </c>
      <c r="C169" s="16">
        <v>168800</v>
      </c>
      <c r="D169" s="16">
        <v>97916.3</v>
      </c>
      <c r="E169" s="248">
        <f t="shared" si="4"/>
        <v>58.007286729857825</v>
      </c>
      <c r="F169" s="238"/>
      <c r="I169" s="214"/>
    </row>
    <row r="170" spans="1:9">
      <c r="A170" s="136">
        <v>176</v>
      </c>
      <c r="B170" s="136" t="s">
        <v>795</v>
      </c>
      <c r="C170" s="16">
        <v>168800</v>
      </c>
      <c r="D170" s="16">
        <v>123973.1</v>
      </c>
      <c r="E170" s="248">
        <f t="shared" si="4"/>
        <v>73.443779620853093</v>
      </c>
      <c r="F170" s="238"/>
      <c r="I170" s="214"/>
    </row>
    <row r="171" spans="1:9">
      <c r="A171" s="136">
        <v>178</v>
      </c>
      <c r="B171" s="117" t="s">
        <v>753</v>
      </c>
      <c r="C171" s="16">
        <v>775000</v>
      </c>
      <c r="D171" s="16">
        <v>426892.39999999997</v>
      </c>
      <c r="E171" s="248">
        <f t="shared" si="4"/>
        <v>55.082890322580639</v>
      </c>
      <c r="F171" s="238"/>
      <c r="I171" s="214"/>
    </row>
    <row r="172" spans="1:9">
      <c r="A172" s="136">
        <v>179</v>
      </c>
      <c r="B172" s="117" t="s">
        <v>754</v>
      </c>
      <c r="C172" s="16">
        <v>775000</v>
      </c>
      <c r="D172" s="16">
        <v>681886.5</v>
      </c>
      <c r="E172" s="248">
        <f t="shared" si="4"/>
        <v>87.985354838709668</v>
      </c>
      <c r="F172" s="238"/>
      <c r="I172" s="214"/>
    </row>
    <row r="173" spans="1:9">
      <c r="A173" s="136">
        <v>180</v>
      </c>
      <c r="B173" s="136" t="s">
        <v>796</v>
      </c>
      <c r="C173" s="16">
        <v>168800</v>
      </c>
      <c r="D173" s="16">
        <v>65813.400000000009</v>
      </c>
      <c r="E173" s="248">
        <f t="shared" si="4"/>
        <v>38.988981042654039</v>
      </c>
      <c r="F173" s="238"/>
      <c r="I173" s="214"/>
    </row>
    <row r="174" spans="1:9">
      <c r="A174" s="136">
        <v>181</v>
      </c>
      <c r="B174" s="117" t="s">
        <v>743</v>
      </c>
      <c r="C174" s="16">
        <v>863000</v>
      </c>
      <c r="D174" s="16">
        <v>551118.19999999995</v>
      </c>
      <c r="E174" s="248">
        <f t="shared" si="4"/>
        <v>63.860741599073002</v>
      </c>
      <c r="F174" s="238"/>
      <c r="I174" s="214"/>
    </row>
    <row r="175" spans="1:9">
      <c r="A175" s="136">
        <v>182</v>
      </c>
      <c r="B175" s="117" t="s">
        <v>749</v>
      </c>
      <c r="C175" s="16">
        <v>1360000</v>
      </c>
      <c r="D175" s="16">
        <v>1308102.5999999996</v>
      </c>
      <c r="E175" s="248">
        <f t="shared" si="4"/>
        <v>96.184014705882319</v>
      </c>
      <c r="F175" s="238"/>
      <c r="I175" s="214"/>
    </row>
    <row r="176" spans="1:9">
      <c r="A176" s="136">
        <v>183</v>
      </c>
      <c r="B176" s="117" t="s">
        <v>782</v>
      </c>
      <c r="C176" s="16">
        <v>381268.81720430113</v>
      </c>
      <c r="D176" s="16">
        <v>112902</v>
      </c>
      <c r="E176" s="248">
        <f t="shared" si="4"/>
        <v>29.612177787805287</v>
      </c>
      <c r="F176" s="238"/>
      <c r="I176" s="214"/>
    </row>
    <row r="177" spans="1:9">
      <c r="A177" s="136">
        <v>184</v>
      </c>
      <c r="B177" s="117" t="s">
        <v>783</v>
      </c>
      <c r="C177" s="16">
        <v>381268.81720430113</v>
      </c>
      <c r="D177" s="16">
        <v>93524.4</v>
      </c>
      <c r="E177" s="248">
        <f t="shared" si="4"/>
        <v>24.529779457386198</v>
      </c>
      <c r="F177" s="238"/>
      <c r="I177" s="214"/>
    </row>
    <row r="178" spans="1:9">
      <c r="A178" s="136">
        <v>185</v>
      </c>
      <c r="B178" s="117" t="s">
        <v>758</v>
      </c>
      <c r="C178" s="16">
        <v>677000</v>
      </c>
      <c r="D178" s="16">
        <v>296731.3</v>
      </c>
      <c r="E178" s="248">
        <f t="shared" si="4"/>
        <v>43.830324963072378</v>
      </c>
      <c r="F178" s="238"/>
      <c r="I178" s="214"/>
    </row>
    <row r="179" spans="1:9">
      <c r="A179" s="136">
        <v>186</v>
      </c>
      <c r="B179" s="117" t="s">
        <v>744</v>
      </c>
      <c r="C179" s="16">
        <v>751000</v>
      </c>
      <c r="D179" s="16">
        <v>387094.39999999997</v>
      </c>
      <c r="E179" s="248">
        <f t="shared" si="4"/>
        <v>51.543861517976033</v>
      </c>
      <c r="F179" s="238"/>
      <c r="I179" s="214"/>
    </row>
    <row r="180" spans="1:9">
      <c r="A180" s="136">
        <v>187</v>
      </c>
      <c r="B180" s="117" t="s">
        <v>745</v>
      </c>
      <c r="C180" s="16">
        <v>927400</v>
      </c>
      <c r="D180" s="16">
        <v>488511.8000000001</v>
      </c>
      <c r="E180" s="248">
        <f t="shared" si="4"/>
        <v>52.675415139098568</v>
      </c>
      <c r="F180" s="238"/>
      <c r="I180" s="214"/>
    </row>
    <row r="181" spans="1:9">
      <c r="A181" s="136">
        <v>188</v>
      </c>
      <c r="B181" s="117" t="s">
        <v>759</v>
      </c>
      <c r="C181" s="16">
        <v>476200</v>
      </c>
      <c r="D181" s="16">
        <v>421064.19999999995</v>
      </c>
      <c r="E181" s="248">
        <f t="shared" si="4"/>
        <v>88.42171356572868</v>
      </c>
      <c r="F181" s="238"/>
      <c r="I181" s="214"/>
    </row>
    <row r="182" spans="1:9">
      <c r="A182" s="136">
        <v>189</v>
      </c>
      <c r="B182" s="136" t="s">
        <v>797</v>
      </c>
      <c r="C182" s="16">
        <v>168800</v>
      </c>
      <c r="D182" s="16">
        <v>48283.99</v>
      </c>
      <c r="E182" s="248">
        <f t="shared" si="4"/>
        <v>28.604259478672983</v>
      </c>
      <c r="F182" s="238"/>
      <c r="I182" s="214"/>
    </row>
    <row r="183" spans="1:9">
      <c r="A183" s="136">
        <v>190</v>
      </c>
      <c r="B183" s="117" t="s">
        <v>807</v>
      </c>
      <c r="C183" s="16">
        <v>110400</v>
      </c>
      <c r="D183" s="16">
        <v>97723.299999999988</v>
      </c>
      <c r="E183" s="248">
        <f t="shared" si="4"/>
        <v>88.517481884057958</v>
      </c>
      <c r="F183" s="238"/>
      <c r="I183" s="214"/>
    </row>
    <row r="184" spans="1:9">
      <c r="A184" s="136">
        <v>191</v>
      </c>
      <c r="B184" s="117" t="s">
        <v>808</v>
      </c>
      <c r="C184" s="16">
        <v>110400</v>
      </c>
      <c r="D184" s="16">
        <v>56449.9</v>
      </c>
      <c r="E184" s="248">
        <f t="shared" si="4"/>
        <v>51.132155797101454</v>
      </c>
      <c r="F184" s="238"/>
      <c r="I184" s="214"/>
    </row>
    <row r="185" spans="1:9">
      <c r="A185" s="136">
        <v>194</v>
      </c>
      <c r="B185" s="117" t="s">
        <v>773</v>
      </c>
      <c r="C185" s="16">
        <v>295354.83870967739</v>
      </c>
      <c r="D185" s="16">
        <v>178863.4</v>
      </c>
      <c r="E185" s="248">
        <f t="shared" si="4"/>
        <v>60.558818261249456</v>
      </c>
      <c r="F185" s="238"/>
      <c r="I185" s="214"/>
    </row>
    <row r="186" spans="1:9">
      <c r="A186" s="136">
        <v>195</v>
      </c>
      <c r="B186" s="117" t="s">
        <v>781</v>
      </c>
      <c r="C186" s="16">
        <v>305015.05376344087</v>
      </c>
      <c r="D186" s="16">
        <v>156459.20000000001</v>
      </c>
      <c r="E186" s="248">
        <f t="shared" si="4"/>
        <v>51.295566585819842</v>
      </c>
      <c r="F186" s="238"/>
      <c r="I186" s="214"/>
    </row>
    <row r="187" spans="1:9">
      <c r="A187" s="136">
        <v>196</v>
      </c>
      <c r="B187" s="136" t="s">
        <v>809</v>
      </c>
      <c r="C187" s="16">
        <v>126499.99516129032</v>
      </c>
      <c r="D187" s="16">
        <v>96191.400000000009</v>
      </c>
      <c r="E187" s="248">
        <f t="shared" si="4"/>
        <v>76.040635319672404</v>
      </c>
      <c r="F187" s="238"/>
      <c r="I187" s="214"/>
    </row>
    <row r="188" spans="1:9">
      <c r="A188" s="136">
        <v>197</v>
      </c>
      <c r="B188" s="117" t="s">
        <v>750</v>
      </c>
      <c r="C188" s="16">
        <v>842600</v>
      </c>
      <c r="D188" s="16">
        <v>541943.6</v>
      </c>
      <c r="E188" s="248">
        <f t="shared" si="4"/>
        <v>64.318015665796352</v>
      </c>
      <c r="F188" s="238"/>
      <c r="I188" s="214"/>
    </row>
    <row r="189" spans="1:9">
      <c r="A189" s="136">
        <v>199</v>
      </c>
      <c r="B189" s="136" t="s">
        <v>810</v>
      </c>
      <c r="C189" s="16">
        <v>91999.995161290324</v>
      </c>
      <c r="D189" s="16">
        <v>130559.3</v>
      </c>
      <c r="E189" s="248">
        <f t="shared" si="4"/>
        <v>141.91229007252576</v>
      </c>
      <c r="F189" s="238"/>
      <c r="I189" s="214"/>
    </row>
    <row r="190" spans="1:9">
      <c r="A190" s="136">
        <v>200</v>
      </c>
      <c r="B190" s="117" t="s">
        <v>780</v>
      </c>
      <c r="C190" s="16">
        <v>407000</v>
      </c>
      <c r="D190" s="16">
        <v>142691.79999999999</v>
      </c>
      <c r="E190" s="248">
        <f t="shared" si="4"/>
        <v>35.059410319410318</v>
      </c>
      <c r="F190" s="238"/>
      <c r="I190" s="214"/>
    </row>
    <row r="191" spans="1:9">
      <c r="A191" s="136">
        <v>204</v>
      </c>
      <c r="B191" s="136" t="s">
        <v>802</v>
      </c>
      <c r="C191" s="16">
        <v>41999.99838709677</v>
      </c>
      <c r="D191" s="16">
        <v>36124</v>
      </c>
      <c r="E191" s="248">
        <f t="shared" si="4"/>
        <v>86.009527112501047</v>
      </c>
      <c r="F191" s="238"/>
      <c r="I191" s="214"/>
    </row>
    <row r="192" spans="1:9">
      <c r="A192" s="136">
        <v>206</v>
      </c>
      <c r="B192" s="136" t="s">
        <v>811</v>
      </c>
      <c r="C192" s="16">
        <v>175466.66666666666</v>
      </c>
      <c r="D192" s="16">
        <v>33593.9</v>
      </c>
      <c r="E192" s="248">
        <f t="shared" si="4"/>
        <v>19.145459726443768</v>
      </c>
      <c r="F192" s="238"/>
      <c r="I192" s="214"/>
    </row>
    <row r="193" spans="1:9">
      <c r="A193" s="136">
        <v>207</v>
      </c>
      <c r="B193" s="136" t="s">
        <v>812</v>
      </c>
      <c r="C193" s="16">
        <v>213333.33333333331</v>
      </c>
      <c r="D193" s="16">
        <v>53087.199999999997</v>
      </c>
      <c r="E193" s="16">
        <f t="shared" si="4"/>
        <v>24.884625000000003</v>
      </c>
      <c r="F193" s="238"/>
      <c r="I193" s="214"/>
    </row>
    <row r="196" spans="1:9">
      <c r="A196" s="2">
        <v>1</v>
      </c>
      <c r="B196" s="136" t="s">
        <v>530</v>
      </c>
      <c r="C196" s="41">
        <f>C68+C115+C117+C145+C168+C175+C178+C192+C193</f>
        <v>12383800</v>
      </c>
      <c r="D196" s="41">
        <f>D68+D115+D117+D145+D168+D175+D178+D192+D193</f>
        <v>11112981.829999998</v>
      </c>
      <c r="E196" s="16">
        <f t="shared" ref="E196:E232" si="5">D196/C196*100</f>
        <v>89.73805964243607</v>
      </c>
      <c r="G196" s="116"/>
    </row>
    <row r="197" spans="1:9">
      <c r="A197" s="2">
        <v>2</v>
      </c>
      <c r="B197" s="136" t="s">
        <v>761</v>
      </c>
      <c r="C197" s="41">
        <f>C53+C54+C69+C116+C143+C144+C159</f>
        <v>12099176</v>
      </c>
      <c r="D197" s="41">
        <f>D53+D54+D69+D116+D143+D144+D159</f>
        <v>11141807.949999999</v>
      </c>
      <c r="E197" s="16">
        <f t="shared" si="5"/>
        <v>92.08732850898275</v>
      </c>
      <c r="G197" s="116"/>
    </row>
    <row r="198" spans="1:9">
      <c r="A198" s="2">
        <v>3</v>
      </c>
      <c r="B198" s="136" t="s">
        <v>697</v>
      </c>
      <c r="C198" s="41">
        <f>C80+C100+C121+C130+C146+C148+C157+C163+C165+C179+C183+C184</f>
        <v>11689800</v>
      </c>
      <c r="D198" s="41">
        <f>D80+D100+D121+D130+D146+D148+D157+D163+D165+D179+D183+D184</f>
        <v>10734971.140000001</v>
      </c>
      <c r="E198" s="16">
        <f t="shared" si="5"/>
        <v>91.831948707420153</v>
      </c>
      <c r="G198" s="116"/>
    </row>
    <row r="199" spans="1:9">
      <c r="A199" s="2">
        <v>4</v>
      </c>
      <c r="B199" s="136" t="s">
        <v>567</v>
      </c>
      <c r="C199" s="41">
        <f>C95+C97+C99+C122+C126+C150+C189</f>
        <v>8982999.9951612912</v>
      </c>
      <c r="D199" s="41">
        <f>D95+D97+D99+D122+D126+D150+D189</f>
        <v>9108182.9200000018</v>
      </c>
      <c r="E199" s="16">
        <f t="shared" si="5"/>
        <v>101.39355365586265</v>
      </c>
      <c r="G199" s="116"/>
    </row>
    <row r="200" spans="1:9">
      <c r="A200" s="2">
        <v>5</v>
      </c>
      <c r="B200" s="136" t="s">
        <v>169</v>
      </c>
      <c r="C200" s="41">
        <f>C72+C73+C84+C101+C111+C118+C119+C129+C133+C137+C139+C152+C161+C164+C174+C181+C190+C167</f>
        <v>22775000</v>
      </c>
      <c r="D200" s="41">
        <f>D72+D73+D84+D101+D111+D118+D119+D129+D133+D137+D139+D152+D161+D164+D174+D181+D190+D167</f>
        <v>22539675.459999997</v>
      </c>
      <c r="E200" s="16">
        <f t="shared" si="5"/>
        <v>98.966741866081222</v>
      </c>
      <c r="G200" s="116"/>
    </row>
    <row r="201" spans="1:9">
      <c r="A201" s="2">
        <v>6</v>
      </c>
      <c r="B201" s="136" t="s">
        <v>626</v>
      </c>
      <c r="C201" s="41">
        <f>C61+C76+C105+C106+C131+C160</f>
        <v>6695000</v>
      </c>
      <c r="D201" s="41">
        <f>D61+D76+D105+D106+D131+D160</f>
        <v>6678160.2400000002</v>
      </c>
      <c r="E201" s="16">
        <f t="shared" si="5"/>
        <v>99.748472591486191</v>
      </c>
      <c r="G201" s="116"/>
    </row>
    <row r="202" spans="1:9">
      <c r="A202" s="2">
        <v>7</v>
      </c>
      <c r="B202" s="136" t="s">
        <v>763</v>
      </c>
      <c r="C202" s="41">
        <f>C113+C114+C132+C134</f>
        <v>5258000</v>
      </c>
      <c r="D202" s="41">
        <f>D113+D114+D132+D134</f>
        <v>3895038.13</v>
      </c>
      <c r="E202" s="16">
        <f t="shared" si="5"/>
        <v>74.078321224800305</v>
      </c>
      <c r="G202" s="116"/>
    </row>
    <row r="203" spans="1:9">
      <c r="A203" s="2">
        <v>8</v>
      </c>
      <c r="B203" s="136" t="s">
        <v>698</v>
      </c>
      <c r="C203" s="41">
        <f>C2+C10+C25+C33+C34+C36+C40+C41+C51+C58+C59+C60+C63+C78+C91+C171</f>
        <v>38283000</v>
      </c>
      <c r="D203" s="41">
        <f>D2+D10+D25+D33+D34+D36+D40+D41+D51+D58+D59+D60+D63+D78+D91+D171</f>
        <v>37209025.919999994</v>
      </c>
      <c r="E203" s="16">
        <f t="shared" si="5"/>
        <v>97.194644933782598</v>
      </c>
      <c r="G203" s="116"/>
    </row>
    <row r="204" spans="1:9">
      <c r="A204" s="2">
        <v>9</v>
      </c>
      <c r="B204" s="136" t="s">
        <v>696</v>
      </c>
      <c r="C204" s="41">
        <f>C22+C27+C38+C50+C55+C56+C57+C74+C86+C88+C147+C166</f>
        <v>25777084.100000001</v>
      </c>
      <c r="D204" s="41">
        <f>D22+D27+D38+D50+D55+D56+D57+D74+D86+D88+D147+D166</f>
        <v>24480990.349999998</v>
      </c>
      <c r="E204" s="16">
        <f t="shared" si="5"/>
        <v>94.971914802419406</v>
      </c>
      <c r="G204" s="116"/>
    </row>
    <row r="205" spans="1:9">
      <c r="A205" s="2">
        <v>10</v>
      </c>
      <c r="B205" s="136" t="s">
        <v>629</v>
      </c>
      <c r="C205" s="41">
        <f>C11+C21+C29+C31+C65+C89+C90+C96+C98+C138+C141+C151+C156+C169+C173</f>
        <v>28517600</v>
      </c>
      <c r="D205" s="41">
        <f>D11+D21+D29+D31+D65+D89+D90+D96+D98+D138+D141+D151+D156+D169+D173</f>
        <v>28062815.540000003</v>
      </c>
      <c r="E205" s="16">
        <f t="shared" si="5"/>
        <v>98.405249880775386</v>
      </c>
      <c r="G205" s="116"/>
    </row>
    <row r="206" spans="1:9">
      <c r="A206" s="2">
        <v>11</v>
      </c>
      <c r="B206" s="136" t="s">
        <v>168</v>
      </c>
      <c r="C206" s="41">
        <f>C14+C16+C19+C28+C43+C45+C66+C79+C93+C94+C102+C112+C140+C172+C180+C170</f>
        <v>33000200</v>
      </c>
      <c r="D206" s="41">
        <f>D14+D16+D19+D28+D43+D45+D66+D79+D93+D94+D102+D112+D140+D172+D180+D170</f>
        <v>31253618.490000002</v>
      </c>
      <c r="E206" s="16">
        <f t="shared" si="5"/>
        <v>94.707360834176768</v>
      </c>
      <c r="G206" s="116"/>
    </row>
    <row r="207" spans="1:9">
      <c r="A207" s="2">
        <v>12</v>
      </c>
      <c r="B207" s="136" t="s">
        <v>699</v>
      </c>
      <c r="C207" s="41">
        <f>C23+C32+C37+C49+C64+C85+C110+C124+C127+C149+C155+C158</f>
        <v>27368000</v>
      </c>
      <c r="D207" s="41">
        <f>D23+D32+D37+D49+D64+D85+D110+D124+D127+D149+D155+D158</f>
        <v>25416286.920000002</v>
      </c>
      <c r="E207" s="16">
        <f t="shared" si="5"/>
        <v>92.868630955860866</v>
      </c>
      <c r="G207" s="116"/>
    </row>
    <row r="208" spans="1:9">
      <c r="A208" s="2">
        <v>13</v>
      </c>
      <c r="B208" s="136" t="s">
        <v>700</v>
      </c>
      <c r="C208" s="41">
        <f>C24+C26+C35+C46+C67+C52+C70+C83+C87+C92+C103+C107+C109+C128+C136+C153+C187</f>
        <v>36928915.995161287</v>
      </c>
      <c r="D208" s="41">
        <f>D24+D26+D35+D46+D67+D52+D70+D83+D87+D92+D103+D107+D109+D128+D136+D153+D187</f>
        <v>37862685.659999996</v>
      </c>
      <c r="E208" s="16">
        <f t="shared" si="5"/>
        <v>102.52855963863401</v>
      </c>
      <c r="G208" s="116"/>
    </row>
    <row r="209" spans="1:7">
      <c r="A209" s="2">
        <v>14</v>
      </c>
      <c r="B209" s="136" t="s">
        <v>509</v>
      </c>
      <c r="C209" s="41">
        <f>C3+C4+C5+C7+C9+C13+C18+C30+C42+C44+C48+C62+C82+C120+C123+C162+C191</f>
        <v>39521999.998387098</v>
      </c>
      <c r="D209" s="41">
        <f>D3+D4+D5+D7+D9+D13+D18+D30+D42+D44+D48+D62+D82+D120+D123+D162+D191</f>
        <v>38742929.960000001</v>
      </c>
      <c r="E209" s="16">
        <f t="shared" si="5"/>
        <v>98.028768689795825</v>
      </c>
      <c r="G209" s="116"/>
    </row>
    <row r="210" spans="1:7">
      <c r="A210" s="2">
        <v>15</v>
      </c>
      <c r="B210" s="136" t="s">
        <v>762</v>
      </c>
      <c r="C210" s="41">
        <f>C6+C8+C12+C20+C81+C154+C185+C182</f>
        <v>15185154.838709677</v>
      </c>
      <c r="D210" s="41">
        <f>D6+D8+D12+D20+D81+D154+D185+D182</f>
        <v>13639659.740000002</v>
      </c>
      <c r="E210" s="16">
        <f t="shared" si="5"/>
        <v>89.822329010633922</v>
      </c>
      <c r="G210" s="116"/>
    </row>
    <row r="211" spans="1:7">
      <c r="A211" s="2">
        <v>16</v>
      </c>
      <c r="B211" s="136" t="s">
        <v>627</v>
      </c>
      <c r="C211" s="41">
        <f>C15+C17+C39+C47+C71+C75+C77+C104+C108+C125+C135+C142+C188</f>
        <v>28507600</v>
      </c>
      <c r="D211" s="41">
        <f>D15+D17+D39+D47+D71+D75+D77+D104+D108+D125+D135+D142+D188</f>
        <v>28512778.699999999</v>
      </c>
      <c r="E211" s="16">
        <f t="shared" si="5"/>
        <v>100.01816603291753</v>
      </c>
      <c r="G211" s="116"/>
    </row>
    <row r="212" spans="1:7">
      <c r="A212" s="116"/>
      <c r="B212" s="239"/>
      <c r="C212" s="153"/>
      <c r="D212" s="153"/>
      <c r="E212" s="112"/>
      <c r="G212" s="12"/>
    </row>
    <row r="213" spans="1:7">
      <c r="B213" s="196"/>
      <c r="E213" s="112"/>
      <c r="G213" s="232"/>
    </row>
    <row r="214" spans="1:7">
      <c r="A214" s="2">
        <v>1</v>
      </c>
      <c r="B214" s="136" t="s">
        <v>442</v>
      </c>
      <c r="C214" s="41">
        <f>C77</f>
        <v>2389000</v>
      </c>
      <c r="D214" s="41">
        <f>D77</f>
        <v>2456668.9999999995</v>
      </c>
      <c r="E214" s="16">
        <f t="shared" si="5"/>
        <v>102.83252406864796</v>
      </c>
      <c r="G214" s="116"/>
    </row>
    <row r="215" spans="1:7">
      <c r="A215" s="2">
        <v>2</v>
      </c>
      <c r="B215" s="136" t="s">
        <v>117</v>
      </c>
      <c r="C215" s="41">
        <f>C67+C70+C26+C109</f>
        <v>10328000</v>
      </c>
      <c r="D215" s="41">
        <f>D67+D70+D26+D109</f>
        <v>10658576.140000001</v>
      </c>
      <c r="E215" s="16">
        <f t="shared" si="5"/>
        <v>103.20077594887684</v>
      </c>
      <c r="G215" s="116"/>
    </row>
    <row r="216" spans="1:7">
      <c r="A216" s="2">
        <v>3</v>
      </c>
      <c r="B216" s="136" t="s">
        <v>598</v>
      </c>
      <c r="C216" s="41">
        <f>C129+C161</f>
        <v>2758000</v>
      </c>
      <c r="D216" s="41">
        <f>D129+D161</f>
        <v>2410773.1000000006</v>
      </c>
      <c r="E216" s="16">
        <f t="shared" si="5"/>
        <v>87.41019216823787</v>
      </c>
      <c r="G216" s="116"/>
    </row>
    <row r="217" spans="1:7">
      <c r="A217" s="2">
        <v>4</v>
      </c>
      <c r="B217" s="136" t="s">
        <v>119</v>
      </c>
      <c r="C217" s="41">
        <f>C46+C92+C107+C128+C187</f>
        <v>9340499.9951612912</v>
      </c>
      <c r="D217" s="41">
        <f>D46+D92+D107+D128+D187</f>
        <v>9733003.3200000003</v>
      </c>
      <c r="E217" s="16">
        <f t="shared" si="5"/>
        <v>104.20216610504833</v>
      </c>
      <c r="G217" s="116"/>
    </row>
    <row r="218" spans="1:7">
      <c r="A218" s="2">
        <v>5</v>
      </c>
      <c r="B218" s="136" t="s">
        <v>112</v>
      </c>
      <c r="C218" s="41">
        <f>C191+C182+C173+C170+C169+C185+C171+C172+C188+C156+C180+C2+C3+C4+C5+C6+C7+C8+C9+C10+C11+C12+C13+C14+C15+C16+C17+C18+C19+C20+C21+C22+C23+C24+C25+C27+C28+C29+C30+C31+C32+C33+C34+C35+C36+C37+C38+C39+C40+C41+C42+C43+C44+C45+C47+C48+C49+C50+C51+C52+C55+C56+C57+C58+C59+C60+C62+C63+C64+C65+C66+C71+C74+C75+C78+C79+C81+C82+C83+C85+C86+C87+C88+C89+C90+C91+C93+C94+C96+C98+C102+C103+C104+C108+C110+C112+C120+C123+C124+C127+C135+C136+C138+C140+C141+C147+C149+C151+C153+C154+C155+C158+C162+C166</f>
        <v>247604054.93709677</v>
      </c>
      <c r="D218" s="41">
        <f>D191+D182+D173+D170+D169+D185+D171+D172+D188+D156+D180+D2+D3+D4+D5+D6+D7+D8+D9+D10+D11+D12+D13+D14+D15+D16+D17+D18+D19+D20+D21+D22+D23+D24+D25+D27+D28+D29+D30+D31+D32+D33+D34+D35+D36+D37+D38+D39+D40+D41+D42+D43+D44+D45+D47+D48+D49+D50+D51+D52+D55+D56+D57+D58+D59+D60+D62+D63+D64+D65+D66+D71+D74+D75+D78+D79+D81+D82+D83+D85+D86+D87+D88+D89+D90+D91+D93+D94+D96+D98+D102+D103+D104+D108+D110+D112+D120+D123+D124+D127+D135+D136+D138+D140+D141+D147+D149+D151+D153+D154+D155+D158+D162+D166</f>
        <v>238586391.84999987</v>
      </c>
      <c r="E218" s="16">
        <f t="shared" si="5"/>
        <v>96.358030933949038</v>
      </c>
      <c r="G218" s="116"/>
    </row>
    <row r="219" spans="1:7">
      <c r="A219" s="2">
        <v>6</v>
      </c>
      <c r="B219" s="136" t="s">
        <v>614</v>
      </c>
      <c r="C219" s="41">
        <f>C133+C174</f>
        <v>2650000</v>
      </c>
      <c r="D219" s="41">
        <f>D133+D174</f>
        <v>2350327.63</v>
      </c>
      <c r="E219" s="16">
        <f t="shared" si="5"/>
        <v>88.691608679245277</v>
      </c>
      <c r="G219" s="116"/>
    </row>
    <row r="220" spans="1:7">
      <c r="A220" s="2">
        <v>7</v>
      </c>
      <c r="B220" s="136" t="s">
        <v>524</v>
      </c>
      <c r="C220" s="41">
        <f>C95+C97+C99+C122+C126+C150+C189</f>
        <v>8982999.9951612912</v>
      </c>
      <c r="D220" s="41">
        <f>D95+D97+D99+D122+D126+D150+D189</f>
        <v>9108182.9200000018</v>
      </c>
      <c r="E220" s="16">
        <f t="shared" si="5"/>
        <v>101.39355365586265</v>
      </c>
      <c r="G220" s="116"/>
    </row>
    <row r="221" spans="1:7">
      <c r="A221" s="2">
        <v>8</v>
      </c>
      <c r="B221" s="136" t="s">
        <v>805</v>
      </c>
      <c r="C221" s="41">
        <f>C183+C184</f>
        <v>220800</v>
      </c>
      <c r="D221" s="41">
        <f>D183+D184</f>
        <v>154173.19999999998</v>
      </c>
      <c r="E221" s="16">
        <f t="shared" si="5"/>
        <v>69.824818840579709</v>
      </c>
      <c r="G221" s="116"/>
    </row>
    <row r="222" spans="1:7">
      <c r="A222" s="2">
        <v>9</v>
      </c>
      <c r="B222" s="136" t="s">
        <v>649</v>
      </c>
      <c r="C222" s="41">
        <f>C146+C148+C163+C165</f>
        <v>4400000</v>
      </c>
      <c r="D222" s="41">
        <f>D146+D148+D163+D165</f>
        <v>4372222.4000000004</v>
      </c>
      <c r="E222" s="16">
        <f t="shared" si="5"/>
        <v>99.368690909090915</v>
      </c>
      <c r="G222" s="116"/>
    </row>
    <row r="223" spans="1:7">
      <c r="A223" s="2">
        <v>10</v>
      </c>
      <c r="B223" s="136" t="s">
        <v>122</v>
      </c>
      <c r="C223" s="41">
        <f>C178+C175+C53+C54+C68+C69+C115+C116+C117+C143+C144+C145+C159+C168+C192+C193</f>
        <v>24482976</v>
      </c>
      <c r="D223" s="41">
        <f>D178+D175+D53+D54+D68+D69+D115+D116+D117+D143+D144+D145+D159+D168+D192+D193</f>
        <v>22254789.77999999</v>
      </c>
      <c r="E223" s="16">
        <f t="shared" si="5"/>
        <v>90.899038499241229</v>
      </c>
      <c r="G223" s="116"/>
    </row>
    <row r="224" spans="1:7">
      <c r="A224" s="2">
        <v>11</v>
      </c>
      <c r="B224" s="136" t="s">
        <v>171</v>
      </c>
      <c r="C224" s="41">
        <f>C181+C73+C111+C137</f>
        <v>5451200</v>
      </c>
      <c r="D224" s="41">
        <f>D181+D73+D111+D137</f>
        <v>5497695.4800000004</v>
      </c>
      <c r="E224" s="16">
        <f t="shared" si="5"/>
        <v>100.85294027003229</v>
      </c>
      <c r="G224" s="116"/>
    </row>
    <row r="225" spans="1:7">
      <c r="A225" s="2">
        <v>12</v>
      </c>
      <c r="B225" s="136" t="s">
        <v>770</v>
      </c>
      <c r="C225" s="41">
        <f>C176+C177+C186</f>
        <v>1067552.6881720431</v>
      </c>
      <c r="D225" s="41">
        <f>D176+D177+D186</f>
        <v>362885.6</v>
      </c>
      <c r="E225" s="16">
        <f t="shared" si="5"/>
        <v>33.992289469231203</v>
      </c>
      <c r="G225" s="116"/>
    </row>
    <row r="226" spans="1:7">
      <c r="A226" s="2">
        <v>13</v>
      </c>
      <c r="B226" s="136" t="s">
        <v>124</v>
      </c>
      <c r="C226" s="41">
        <f>C72+C84+C101+C118+C119+C139+C190+C167</f>
        <v>9843800</v>
      </c>
      <c r="D226" s="41">
        <f>D72+D84+D101+D118+D119+D139+D190+D167</f>
        <v>10213636.470000001</v>
      </c>
      <c r="E226" s="16">
        <f t="shared" si="5"/>
        <v>103.75704981815966</v>
      </c>
      <c r="G226" s="116"/>
    </row>
    <row r="227" spans="1:7">
      <c r="A227" s="2">
        <v>14</v>
      </c>
      <c r="B227" s="136" t="s">
        <v>654</v>
      </c>
      <c r="C227" s="41">
        <f>C152+C164</f>
        <v>2072000</v>
      </c>
      <c r="D227" s="41">
        <f>D152+D164</f>
        <v>2067242.7799999998</v>
      </c>
      <c r="E227" s="16">
        <f t="shared" si="5"/>
        <v>99.770404440154422</v>
      </c>
      <c r="G227" s="116"/>
    </row>
    <row r="228" spans="1:7">
      <c r="A228" s="2">
        <v>15</v>
      </c>
      <c r="B228" s="136" t="s">
        <v>471</v>
      </c>
      <c r="C228" s="41">
        <f>C80+C100+C121+C130+C157+C179</f>
        <v>7069000</v>
      </c>
      <c r="D228" s="41">
        <f>D80+D100+D121+D130+D157+D179</f>
        <v>6208575.54</v>
      </c>
      <c r="E228" s="16">
        <f t="shared" si="5"/>
        <v>87.82820115999435</v>
      </c>
      <c r="G228" s="116"/>
    </row>
    <row r="229" spans="1:7">
      <c r="A229" s="2">
        <v>16</v>
      </c>
      <c r="B229" s="136" t="s">
        <v>559</v>
      </c>
      <c r="C229" s="41">
        <f>C113+C114+C132+C134</f>
        <v>5258000</v>
      </c>
      <c r="D229" s="41">
        <f>D113+D114+D132+D134</f>
        <v>3895038.13</v>
      </c>
      <c r="E229" s="16">
        <f t="shared" si="5"/>
        <v>74.078321224800305</v>
      </c>
      <c r="G229" s="116"/>
    </row>
    <row r="230" spans="1:7">
      <c r="A230" s="2">
        <v>17</v>
      </c>
      <c r="B230" s="136" t="s">
        <v>584</v>
      </c>
      <c r="C230" s="41">
        <f>C125+C142</f>
        <v>3428000</v>
      </c>
      <c r="D230" s="41">
        <f>D125+D142</f>
        <v>3746150.9699999997</v>
      </c>
      <c r="E230" s="16">
        <f t="shared" si="5"/>
        <v>109.2809501166861</v>
      </c>
      <c r="G230" s="116"/>
    </row>
    <row r="231" spans="1:7">
      <c r="A231" s="2">
        <v>18</v>
      </c>
      <c r="B231" s="136" t="s">
        <v>593</v>
      </c>
      <c r="C231" s="41">
        <f>C131</f>
        <v>1278000</v>
      </c>
      <c r="D231" s="41">
        <f>D131</f>
        <v>1210489.2000000002</v>
      </c>
      <c r="E231" s="16">
        <f t="shared" si="5"/>
        <v>94.717464788732414</v>
      </c>
      <c r="G231" s="116"/>
    </row>
    <row r="232" spans="1:7">
      <c r="A232" s="2">
        <v>19</v>
      </c>
      <c r="B232" s="136" t="s">
        <v>115</v>
      </c>
      <c r="C232" s="41">
        <f>C61+C76+C105+C106+C160</f>
        <v>5417000</v>
      </c>
      <c r="D232" s="41">
        <f>D61+D76+D105+D106+D160</f>
        <v>5467671.04</v>
      </c>
      <c r="E232" s="16">
        <f t="shared" si="5"/>
        <v>100.93540779028982</v>
      </c>
      <c r="G232" s="116"/>
    </row>
    <row r="233" spans="1:7">
      <c r="A233" s="116"/>
      <c r="B233" s="116"/>
      <c r="C233" s="214"/>
      <c r="D233" s="214"/>
      <c r="E233" s="112"/>
      <c r="G233" s="12"/>
    </row>
    <row r="234" spans="1:7">
      <c r="E234" s="112"/>
      <c r="G234" s="233"/>
    </row>
    <row r="235" spans="1:7">
      <c r="G235" s="116"/>
    </row>
    <row r="236" spans="1:7">
      <c r="G236" s="116"/>
    </row>
    <row r="237" spans="1:7">
      <c r="G237" s="116"/>
    </row>
    <row r="238" spans="1:7">
      <c r="G238" s="116"/>
    </row>
    <row r="239" spans="1:7">
      <c r="G239" s="116"/>
    </row>
    <row r="240" spans="1:7">
      <c r="G240" s="116"/>
    </row>
  </sheetData>
  <autoFilter ref="A1:E188"/>
  <conditionalFormatting sqref="E196:E211 E2:E193 E214:E232">
    <cfRule type="cellIs" dxfId="256" priority="37" operator="lessThan">
      <formula>95</formula>
    </cfRule>
    <cfRule type="cellIs" dxfId="255" priority="38" operator="between">
      <formula>95</formula>
      <formula>99.99</formula>
    </cfRule>
    <cfRule type="cellIs" dxfId="254" priority="39" operator="greaterThan">
      <formula>99.99</formula>
    </cfRule>
  </conditionalFormatting>
  <hyperlinks>
    <hyperlink ref="G1" location="СВОД!A1" display="СВОД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246"/>
  <sheetViews>
    <sheetView zoomScale="85" zoomScaleNormal="85" workbookViewId="0">
      <pane xSplit="2" ySplit="1" topLeftCell="C140" activePane="bottomRight" state="frozen"/>
      <selection activeCell="G201" sqref="G201"/>
      <selection pane="topRight" activeCell="G201" sqref="G201"/>
      <selection pane="bottomLeft" activeCell="G201" sqref="G201"/>
      <selection pane="bottomRight" activeCell="F1" sqref="F1"/>
    </sheetView>
  </sheetViews>
  <sheetFormatPr defaultRowHeight="14.4"/>
  <cols>
    <col min="1" max="1" width="4.109375" bestFit="1" customWidth="1"/>
    <col min="2" max="2" width="29.109375" bestFit="1" customWidth="1"/>
    <col min="3" max="3" width="10.5546875" customWidth="1"/>
    <col min="4" max="4" width="11.21875" bestFit="1" customWidth="1"/>
    <col min="6" max="6" width="20" bestFit="1" customWidth="1"/>
    <col min="7" max="7" width="20.6640625" bestFit="1" customWidth="1"/>
  </cols>
  <sheetData>
    <row r="1" spans="1:7">
      <c r="A1" s="1" t="s">
        <v>0</v>
      </c>
      <c r="B1" s="3" t="s">
        <v>1</v>
      </c>
      <c r="C1" s="115" t="s">
        <v>249</v>
      </c>
      <c r="D1" s="249" t="str">
        <f>СВОД!E1</f>
        <v>Супервайзер</v>
      </c>
      <c r="F1" s="10" t="s">
        <v>100</v>
      </c>
    </row>
    <row r="2" spans="1:7">
      <c r="A2" s="1">
        <v>1</v>
      </c>
      <c r="B2" s="1" t="s">
        <v>2</v>
      </c>
      <c r="C2" s="76">
        <v>100</v>
      </c>
      <c r="D2" s="249" t="str">
        <f>СВОД!E2</f>
        <v>Ахрамеева</v>
      </c>
    </row>
    <row r="3" spans="1:7">
      <c r="A3" s="1">
        <v>2</v>
      </c>
      <c r="B3" s="1" t="s">
        <v>3</v>
      </c>
      <c r="C3" s="76">
        <v>100</v>
      </c>
      <c r="D3" s="249" t="str">
        <f>СВОД!E3</f>
        <v>Неуймина</v>
      </c>
    </row>
    <row r="4" spans="1:7">
      <c r="A4" s="1">
        <v>3</v>
      </c>
      <c r="B4" s="1" t="s">
        <v>4</v>
      </c>
      <c r="C4" s="76">
        <v>100</v>
      </c>
      <c r="D4" s="249" t="str">
        <f>СВОД!E4</f>
        <v>Неуймина</v>
      </c>
    </row>
    <row r="5" spans="1:7">
      <c r="A5" s="1">
        <v>4</v>
      </c>
      <c r="B5" s="1" t="s">
        <v>5</v>
      </c>
      <c r="C5" s="76">
        <v>100</v>
      </c>
      <c r="D5" s="249" t="str">
        <f>СВОД!E5</f>
        <v>Неуймина</v>
      </c>
      <c r="F5" s="4">
        <v>100</v>
      </c>
      <c r="G5" s="48"/>
    </row>
    <row r="6" spans="1:7">
      <c r="A6" s="1">
        <v>5</v>
      </c>
      <c r="B6" s="1" t="s">
        <v>6</v>
      </c>
      <c r="C6" s="76">
        <v>100</v>
      </c>
      <c r="D6" s="249" t="str">
        <f>СВОД!E6</f>
        <v>Дарьин</v>
      </c>
      <c r="F6" s="4">
        <v>0</v>
      </c>
      <c r="G6" s="50"/>
    </row>
    <row r="7" spans="1:7">
      <c r="A7" s="1">
        <v>6</v>
      </c>
      <c r="B7" s="1" t="s">
        <v>7</v>
      </c>
      <c r="C7" s="76">
        <v>100</v>
      </c>
      <c r="D7" s="249" t="str">
        <f>СВОД!E7</f>
        <v>Неуймина</v>
      </c>
      <c r="F7" s="81"/>
      <c r="G7" s="12"/>
    </row>
    <row r="8" spans="1:7">
      <c r="A8" s="1">
        <v>7</v>
      </c>
      <c r="B8" s="1" t="s">
        <v>8</v>
      </c>
      <c r="C8" s="76">
        <v>100</v>
      </c>
      <c r="D8" s="249" t="str">
        <f>СВОД!E8</f>
        <v>Дарьин</v>
      </c>
      <c r="F8" t="s">
        <v>288</v>
      </c>
      <c r="G8" s="125">
        <v>42158</v>
      </c>
    </row>
    <row r="9" spans="1:7">
      <c r="A9" s="1">
        <v>8</v>
      </c>
      <c r="B9" s="1" t="s">
        <v>9</v>
      </c>
      <c r="C9" s="76">
        <v>100</v>
      </c>
      <c r="D9" s="249" t="str">
        <f>СВОД!E9</f>
        <v>Неуймина</v>
      </c>
      <c r="F9" t="s">
        <v>289</v>
      </c>
      <c r="G9" t="s">
        <v>476</v>
      </c>
    </row>
    <row r="10" spans="1:7">
      <c r="A10" s="1">
        <v>9</v>
      </c>
      <c r="B10" s="1" t="s">
        <v>10</v>
      </c>
      <c r="C10" s="76">
        <v>100</v>
      </c>
      <c r="D10" s="249" t="str">
        <f>СВОД!E10</f>
        <v>Ахрамеева</v>
      </c>
    </row>
    <row r="11" spans="1:7">
      <c r="A11" s="1">
        <v>10</v>
      </c>
      <c r="B11" s="1" t="s">
        <v>11</v>
      </c>
      <c r="C11" s="76">
        <v>100</v>
      </c>
      <c r="D11" s="249" t="str">
        <f>СВОД!E11</f>
        <v>Калинина</v>
      </c>
    </row>
    <row r="12" spans="1:7">
      <c r="A12" s="1">
        <v>11</v>
      </c>
      <c r="B12" s="1" t="s">
        <v>12</v>
      </c>
      <c r="C12" s="76">
        <v>100</v>
      </c>
      <c r="D12" s="249" t="str">
        <f>СВОД!E12</f>
        <v>Дарьин</v>
      </c>
    </row>
    <row r="13" spans="1:7">
      <c r="A13" s="1">
        <v>12</v>
      </c>
      <c r="B13" s="1" t="s">
        <v>13</v>
      </c>
      <c r="C13" s="76">
        <v>100</v>
      </c>
      <c r="D13" s="249" t="str">
        <f>СВОД!E13</f>
        <v>Неуймина</v>
      </c>
    </row>
    <row r="14" spans="1:7">
      <c r="A14" s="1">
        <v>13</v>
      </c>
      <c r="B14" s="1" t="s">
        <v>14</v>
      </c>
      <c r="C14" s="76">
        <v>100</v>
      </c>
      <c r="D14" s="249" t="str">
        <f>СВОД!E14</f>
        <v>Клементьева</v>
      </c>
    </row>
    <row r="15" spans="1:7">
      <c r="A15" s="1">
        <v>14</v>
      </c>
      <c r="B15" s="1" t="s">
        <v>15</v>
      </c>
      <c r="C15" s="76">
        <v>100</v>
      </c>
      <c r="D15" s="249" t="str">
        <f>СВОД!E15</f>
        <v>Хасанов</v>
      </c>
    </row>
    <row r="16" spans="1:7">
      <c r="A16" s="1">
        <v>15</v>
      </c>
      <c r="B16" s="1" t="s">
        <v>16</v>
      </c>
      <c r="C16" s="76">
        <v>100</v>
      </c>
      <c r="D16" s="249" t="str">
        <f>СВОД!E16</f>
        <v>Клементьева</v>
      </c>
    </row>
    <row r="17" spans="1:4">
      <c r="A17" s="1">
        <v>16</v>
      </c>
      <c r="B17" s="1" t="s">
        <v>17</v>
      </c>
      <c r="C17" s="76">
        <v>0</v>
      </c>
      <c r="D17" s="249" t="str">
        <f>СВОД!E17</f>
        <v>Хасанов</v>
      </c>
    </row>
    <row r="18" spans="1:4">
      <c r="A18" s="1">
        <v>17</v>
      </c>
      <c r="B18" s="1" t="s">
        <v>18</v>
      </c>
      <c r="C18" s="76">
        <v>100</v>
      </c>
      <c r="D18" s="249" t="str">
        <f>СВОД!E18</f>
        <v>Неуймина</v>
      </c>
    </row>
    <row r="19" spans="1:4">
      <c r="A19" s="1">
        <v>18</v>
      </c>
      <c r="B19" s="1" t="s">
        <v>19</v>
      </c>
      <c r="C19" s="76">
        <v>100</v>
      </c>
      <c r="D19" s="249" t="str">
        <f>СВОД!E19</f>
        <v>Клементьева</v>
      </c>
    </row>
    <row r="20" spans="1:4">
      <c r="A20" s="1">
        <v>19</v>
      </c>
      <c r="B20" s="1" t="s">
        <v>20</v>
      </c>
      <c r="C20" s="76">
        <v>100</v>
      </c>
      <c r="D20" s="249" t="str">
        <f>СВОД!E20</f>
        <v>Дарьин</v>
      </c>
    </row>
    <row r="21" spans="1:4">
      <c r="A21" s="1">
        <v>20</v>
      </c>
      <c r="B21" s="1" t="s">
        <v>21</v>
      </c>
      <c r="C21" s="76">
        <v>100</v>
      </c>
      <c r="D21" s="249" t="str">
        <f>СВОД!E21</f>
        <v>Калинина</v>
      </c>
    </row>
    <row r="22" spans="1:4">
      <c r="A22" s="1">
        <v>21</v>
      </c>
      <c r="B22" s="1" t="s">
        <v>22</v>
      </c>
      <c r="C22" s="76">
        <v>100</v>
      </c>
      <c r="D22" s="249" t="str">
        <f>СВОД!E22</f>
        <v>Жарникова</v>
      </c>
    </row>
    <row r="23" spans="1:4">
      <c r="A23" s="1">
        <v>22</v>
      </c>
      <c r="B23" s="1" t="s">
        <v>23</v>
      </c>
      <c r="C23" s="76">
        <v>100</v>
      </c>
      <c r="D23" s="249" t="str">
        <f>СВОД!E23</f>
        <v>Мазырин</v>
      </c>
    </row>
    <row r="24" spans="1:4">
      <c r="A24" s="1">
        <v>23</v>
      </c>
      <c r="B24" s="1" t="s">
        <v>24</v>
      </c>
      <c r="C24" s="76">
        <v>100</v>
      </c>
      <c r="D24" s="249" t="str">
        <f>СВОД!E24</f>
        <v>Мансурова</v>
      </c>
    </row>
    <row r="25" spans="1:4">
      <c r="A25" s="1">
        <v>24</v>
      </c>
      <c r="B25" s="1" t="s">
        <v>25</v>
      </c>
      <c r="C25" s="76">
        <v>100</v>
      </c>
      <c r="D25" s="249" t="str">
        <f>СВОД!E25</f>
        <v>Ахрамеева</v>
      </c>
    </row>
    <row r="26" spans="1:4">
      <c r="A26" s="1">
        <v>25</v>
      </c>
      <c r="B26" s="1" t="s">
        <v>26</v>
      </c>
      <c r="C26" s="76">
        <v>100</v>
      </c>
      <c r="D26" s="249" t="str">
        <f>СВОД!E26</f>
        <v>Мансурова</v>
      </c>
    </row>
    <row r="27" spans="1:4">
      <c r="A27" s="1">
        <v>26</v>
      </c>
      <c r="B27" s="1" t="s">
        <v>27</v>
      </c>
      <c r="C27" s="76">
        <v>100</v>
      </c>
      <c r="D27" s="249" t="str">
        <f>СВОД!E27</f>
        <v>Жарникова</v>
      </c>
    </row>
    <row r="28" spans="1:4">
      <c r="A28" s="1">
        <v>27</v>
      </c>
      <c r="B28" s="1" t="s">
        <v>28</v>
      </c>
      <c r="C28" s="76">
        <v>100</v>
      </c>
      <c r="D28" s="249" t="str">
        <f>СВОД!E28</f>
        <v>Клементьева</v>
      </c>
    </row>
    <row r="29" spans="1:4">
      <c r="A29" s="1">
        <v>28</v>
      </c>
      <c r="B29" s="1" t="s">
        <v>29</v>
      </c>
      <c r="C29" s="76">
        <v>100</v>
      </c>
      <c r="D29" s="249" t="str">
        <f>СВОД!E29</f>
        <v>Калинина</v>
      </c>
    </row>
    <row r="30" spans="1:4">
      <c r="A30" s="1">
        <v>29</v>
      </c>
      <c r="B30" s="1" t="s">
        <v>30</v>
      </c>
      <c r="C30" s="76">
        <v>100</v>
      </c>
      <c r="D30" s="249" t="str">
        <f>СВОД!E30</f>
        <v>Неуймина</v>
      </c>
    </row>
    <row r="31" spans="1:4">
      <c r="A31" s="1">
        <v>30</v>
      </c>
      <c r="B31" s="2" t="s">
        <v>31</v>
      </c>
      <c r="C31" s="76">
        <v>100</v>
      </c>
      <c r="D31" s="249" t="str">
        <f>СВОД!E31</f>
        <v>Калинина</v>
      </c>
    </row>
    <row r="32" spans="1:4">
      <c r="A32" s="1">
        <v>31</v>
      </c>
      <c r="B32" s="2" t="s">
        <v>32</v>
      </c>
      <c r="C32" s="76">
        <v>100</v>
      </c>
      <c r="D32" s="249" t="str">
        <f>СВОД!E32</f>
        <v>Мазырин</v>
      </c>
    </row>
    <row r="33" spans="1:4">
      <c r="A33" s="1">
        <v>32</v>
      </c>
      <c r="B33" s="2" t="s">
        <v>33</v>
      </c>
      <c r="C33" s="76">
        <v>100</v>
      </c>
      <c r="D33" s="249" t="str">
        <f>СВОД!E33</f>
        <v>Ахрамеева</v>
      </c>
    </row>
    <row r="34" spans="1:4">
      <c r="A34" s="1">
        <v>33</v>
      </c>
      <c r="B34" s="2" t="s">
        <v>34</v>
      </c>
      <c r="C34" s="76">
        <v>100</v>
      </c>
      <c r="D34" s="249" t="str">
        <f>СВОД!E34</f>
        <v>Ахрамеева</v>
      </c>
    </row>
    <row r="35" spans="1:4">
      <c r="A35" s="1">
        <v>34</v>
      </c>
      <c r="B35" s="2" t="s">
        <v>35</v>
      </c>
      <c r="C35" s="76">
        <v>100</v>
      </c>
      <c r="D35" s="249" t="str">
        <f>СВОД!E35</f>
        <v>Мансурова</v>
      </c>
    </row>
    <row r="36" spans="1:4">
      <c r="A36" s="1">
        <v>35</v>
      </c>
      <c r="B36" s="2" t="s">
        <v>36</v>
      </c>
      <c r="C36" s="76">
        <v>100</v>
      </c>
      <c r="D36" s="249" t="str">
        <f>СВОД!E36</f>
        <v>Ахрамеева</v>
      </c>
    </row>
    <row r="37" spans="1:4">
      <c r="A37" s="1">
        <v>36</v>
      </c>
      <c r="B37" s="2" t="s">
        <v>37</v>
      </c>
      <c r="C37" s="76">
        <v>100</v>
      </c>
      <c r="D37" s="249" t="str">
        <f>СВОД!E37</f>
        <v>Мазырин</v>
      </c>
    </row>
    <row r="38" spans="1:4">
      <c r="A38" s="1">
        <v>37</v>
      </c>
      <c r="B38" s="2" t="s">
        <v>38</v>
      </c>
      <c r="C38" s="76">
        <v>100</v>
      </c>
      <c r="D38" s="249" t="str">
        <f>СВОД!E38</f>
        <v>Жарникова</v>
      </c>
    </row>
    <row r="39" spans="1:4">
      <c r="A39" s="1">
        <v>38</v>
      </c>
      <c r="B39" s="2" t="s">
        <v>39</v>
      </c>
      <c r="C39" s="76">
        <v>100</v>
      </c>
      <c r="D39" s="249" t="str">
        <f>СВОД!E39</f>
        <v>Хасанов</v>
      </c>
    </row>
    <row r="40" spans="1:4">
      <c r="A40" s="1">
        <v>39</v>
      </c>
      <c r="B40" s="2" t="s">
        <v>40</v>
      </c>
      <c r="C40" s="76">
        <v>100</v>
      </c>
      <c r="D40" s="249" t="str">
        <f>СВОД!E40</f>
        <v>Ахрамеева</v>
      </c>
    </row>
    <row r="41" spans="1:4">
      <c r="A41" s="1">
        <v>40</v>
      </c>
      <c r="B41" s="2" t="s">
        <v>41</v>
      </c>
      <c r="C41" s="76">
        <v>100</v>
      </c>
      <c r="D41" s="249" t="str">
        <f>СВОД!E41</f>
        <v>Ахрамеева</v>
      </c>
    </row>
    <row r="42" spans="1:4">
      <c r="A42" s="1">
        <v>41</v>
      </c>
      <c r="B42" s="2" t="s">
        <v>42</v>
      </c>
      <c r="C42" s="76">
        <v>100</v>
      </c>
      <c r="D42" s="249" t="str">
        <f>СВОД!E42</f>
        <v>Неуймина</v>
      </c>
    </row>
    <row r="43" spans="1:4">
      <c r="A43" s="1">
        <v>42</v>
      </c>
      <c r="B43" s="2" t="s">
        <v>43</v>
      </c>
      <c r="C43" s="76">
        <v>0</v>
      </c>
      <c r="D43" s="249" t="str">
        <f>СВОД!E43</f>
        <v>Клементьева</v>
      </c>
    </row>
    <row r="44" spans="1:4">
      <c r="A44" s="1">
        <v>43</v>
      </c>
      <c r="B44" s="2" t="s">
        <v>44</v>
      </c>
      <c r="C44" s="76">
        <v>100</v>
      </c>
      <c r="D44" s="249" t="str">
        <f>СВОД!E44</f>
        <v>Неуймина</v>
      </c>
    </row>
    <row r="45" spans="1:4">
      <c r="A45" s="1">
        <v>44</v>
      </c>
      <c r="B45" s="2" t="s">
        <v>45</v>
      </c>
      <c r="C45" s="76">
        <v>100</v>
      </c>
      <c r="D45" s="249" t="str">
        <f>СВОД!E45</f>
        <v>Клементьева</v>
      </c>
    </row>
    <row r="46" spans="1:4">
      <c r="A46" s="1">
        <v>45</v>
      </c>
      <c r="B46" s="2" t="s">
        <v>46</v>
      </c>
      <c r="C46" s="76">
        <v>100</v>
      </c>
      <c r="D46" s="249" t="str">
        <f>СВОД!E46</f>
        <v>Мансурова</v>
      </c>
    </row>
    <row r="47" spans="1:4">
      <c r="A47" s="1">
        <v>46</v>
      </c>
      <c r="B47" s="2" t="s">
        <v>47</v>
      </c>
      <c r="C47" s="76">
        <v>100</v>
      </c>
      <c r="D47" s="249" t="str">
        <f>СВОД!E47</f>
        <v>Хасанов</v>
      </c>
    </row>
    <row r="48" spans="1:4">
      <c r="A48" s="1">
        <v>47</v>
      </c>
      <c r="B48" s="2" t="s">
        <v>48</v>
      </c>
      <c r="C48" s="76">
        <v>100</v>
      </c>
      <c r="D48" s="249" t="str">
        <f>СВОД!E48</f>
        <v>Неуймина</v>
      </c>
    </row>
    <row r="49" spans="1:4">
      <c r="A49" s="1">
        <v>48</v>
      </c>
      <c r="B49" s="2" t="s">
        <v>49</v>
      </c>
      <c r="C49" s="76">
        <v>100</v>
      </c>
      <c r="D49" s="249" t="str">
        <f>СВОД!E49</f>
        <v>Мазырин</v>
      </c>
    </row>
    <row r="50" spans="1:4">
      <c r="A50" s="1">
        <v>49</v>
      </c>
      <c r="B50" s="2" t="s">
        <v>50</v>
      </c>
      <c r="C50" s="76">
        <v>0</v>
      </c>
      <c r="D50" s="249" t="str">
        <f>СВОД!E50</f>
        <v>Жарникова</v>
      </c>
    </row>
    <row r="51" spans="1:4">
      <c r="A51" s="1">
        <v>50</v>
      </c>
      <c r="B51" s="2" t="s">
        <v>51</v>
      </c>
      <c r="C51" s="76">
        <v>100</v>
      </c>
      <c r="D51" s="249" t="str">
        <f>СВОД!E51</f>
        <v>Ахрамеева</v>
      </c>
    </row>
    <row r="52" spans="1:4">
      <c r="A52" s="1">
        <v>51</v>
      </c>
      <c r="B52" s="2" t="s">
        <v>52</v>
      </c>
      <c r="C52" s="76">
        <v>100</v>
      </c>
      <c r="D52" s="249" t="str">
        <f>СВОД!E52</f>
        <v>Мансурова</v>
      </c>
    </row>
    <row r="53" spans="1:4">
      <c r="A53" s="1">
        <v>52</v>
      </c>
      <c r="B53" s="2" t="s">
        <v>53</v>
      </c>
      <c r="C53" s="76">
        <v>100</v>
      </c>
      <c r="D53" s="249" t="str">
        <f>СВОД!E53</f>
        <v>Петухов</v>
      </c>
    </row>
    <row r="54" spans="1:4">
      <c r="A54" s="1">
        <v>53</v>
      </c>
      <c r="B54" s="2" t="s">
        <v>54</v>
      </c>
      <c r="C54" s="76">
        <v>100</v>
      </c>
      <c r="D54" s="249" t="str">
        <f>СВОД!E54</f>
        <v>Петухов</v>
      </c>
    </row>
    <row r="55" spans="1:4">
      <c r="A55" s="1">
        <v>54</v>
      </c>
      <c r="B55" s="2" t="s">
        <v>55</v>
      </c>
      <c r="C55" s="76">
        <v>100</v>
      </c>
      <c r="D55" s="249" t="str">
        <f>СВОД!E55</f>
        <v>Жарникова</v>
      </c>
    </row>
    <row r="56" spans="1:4">
      <c r="A56" s="1">
        <v>55</v>
      </c>
      <c r="B56" s="2" t="s">
        <v>56</v>
      </c>
      <c r="C56" s="76">
        <v>100</v>
      </c>
      <c r="D56" s="249" t="str">
        <f>СВОД!E56</f>
        <v>Жарникова</v>
      </c>
    </row>
    <row r="57" spans="1:4">
      <c r="A57" s="1">
        <v>56</v>
      </c>
      <c r="B57" s="2" t="s">
        <v>57</v>
      </c>
      <c r="C57" s="76">
        <v>100</v>
      </c>
      <c r="D57" s="249" t="str">
        <f>СВОД!E57</f>
        <v>Жарникова</v>
      </c>
    </row>
    <row r="58" spans="1:4">
      <c r="A58" s="1">
        <v>58</v>
      </c>
      <c r="B58" s="2" t="s">
        <v>59</v>
      </c>
      <c r="C58" s="76">
        <v>100</v>
      </c>
      <c r="D58" s="249" t="str">
        <f>СВОД!E58</f>
        <v>Ахрамеева</v>
      </c>
    </row>
    <row r="59" spans="1:4">
      <c r="A59" s="1">
        <v>59</v>
      </c>
      <c r="B59" s="2" t="s">
        <v>60</v>
      </c>
      <c r="C59" s="76">
        <v>100</v>
      </c>
      <c r="D59" s="249" t="str">
        <f>СВОД!E59</f>
        <v>Ахрамеева</v>
      </c>
    </row>
    <row r="60" spans="1:4">
      <c r="A60" s="1">
        <v>60</v>
      </c>
      <c r="B60" s="2" t="s">
        <v>61</v>
      </c>
      <c r="C60" s="76">
        <v>100</v>
      </c>
      <c r="D60" s="249" t="str">
        <f>СВОД!E60</f>
        <v>Ахрамеева</v>
      </c>
    </row>
    <row r="61" spans="1:4">
      <c r="A61" s="1">
        <v>61</v>
      </c>
      <c r="B61" s="2" t="s">
        <v>62</v>
      </c>
      <c r="C61" s="76">
        <v>100</v>
      </c>
      <c r="D61" s="249" t="str">
        <f>СВОД!E61</f>
        <v>Трусов</v>
      </c>
    </row>
    <row r="62" spans="1:4">
      <c r="A62" s="1">
        <v>62</v>
      </c>
      <c r="B62" s="2" t="s">
        <v>63</v>
      </c>
      <c r="C62" s="76">
        <v>100</v>
      </c>
      <c r="D62" s="249" t="str">
        <f>СВОД!E62</f>
        <v>Неуймина</v>
      </c>
    </row>
    <row r="63" spans="1:4">
      <c r="A63" s="1">
        <v>63</v>
      </c>
      <c r="B63" s="2" t="s">
        <v>64</v>
      </c>
      <c r="C63" s="76">
        <v>100</v>
      </c>
      <c r="D63" s="249" t="str">
        <f>СВОД!E63</f>
        <v>Ахрамеева</v>
      </c>
    </row>
    <row r="64" spans="1:4">
      <c r="A64" s="1">
        <v>64</v>
      </c>
      <c r="B64" s="2" t="s">
        <v>65</v>
      </c>
      <c r="C64" s="76">
        <v>100</v>
      </c>
      <c r="D64" s="249" t="str">
        <f>СВОД!E64</f>
        <v>Мазырин</v>
      </c>
    </row>
    <row r="65" spans="1:4">
      <c r="A65" s="1">
        <v>65</v>
      </c>
      <c r="B65" s="2" t="s">
        <v>66</v>
      </c>
      <c r="C65" s="76">
        <v>100</v>
      </c>
      <c r="D65" s="249" t="str">
        <f>СВОД!E65</f>
        <v>Калинина</v>
      </c>
    </row>
    <row r="66" spans="1:4">
      <c r="A66" s="1">
        <v>66</v>
      </c>
      <c r="B66" s="2" t="s">
        <v>67</v>
      </c>
      <c r="C66" s="76">
        <v>100</v>
      </c>
      <c r="D66" s="249" t="str">
        <f>СВОД!E66</f>
        <v>Клементьева</v>
      </c>
    </row>
    <row r="67" spans="1:4">
      <c r="A67" s="1">
        <v>67</v>
      </c>
      <c r="B67" s="2" t="s">
        <v>68</v>
      </c>
      <c r="C67" s="76">
        <v>100</v>
      </c>
      <c r="D67" s="249" t="str">
        <f>СВОД!E67</f>
        <v>Мансурова</v>
      </c>
    </row>
    <row r="68" spans="1:4">
      <c r="A68" s="1">
        <v>68</v>
      </c>
      <c r="B68" s="2" t="s">
        <v>69</v>
      </c>
      <c r="C68" s="76">
        <v>100</v>
      </c>
      <c r="D68" s="249" t="str">
        <f>СВОД!E68</f>
        <v>Ахтямова</v>
      </c>
    </row>
    <row r="69" spans="1:4">
      <c r="A69" s="1">
        <v>69</v>
      </c>
      <c r="B69" s="2" t="s">
        <v>70</v>
      </c>
      <c r="C69" s="76">
        <v>100</v>
      </c>
      <c r="D69" s="249" t="str">
        <f>СВОД!E69</f>
        <v>Петухов</v>
      </c>
    </row>
    <row r="70" spans="1:4">
      <c r="A70" s="1">
        <v>70</v>
      </c>
      <c r="B70" s="2" t="s">
        <v>71</v>
      </c>
      <c r="C70" s="76">
        <v>100</v>
      </c>
      <c r="D70" s="249" t="str">
        <f>СВОД!E70</f>
        <v>Мансурова</v>
      </c>
    </row>
    <row r="71" spans="1:4">
      <c r="A71" s="1">
        <v>71</v>
      </c>
      <c r="B71" s="2" t="s">
        <v>72</v>
      </c>
      <c r="C71" s="76">
        <v>100</v>
      </c>
      <c r="D71" s="249" t="str">
        <f>СВОД!E71</f>
        <v>Хасанов</v>
      </c>
    </row>
    <row r="72" spans="1:4">
      <c r="A72" s="1">
        <v>72</v>
      </c>
      <c r="B72" s="2" t="s">
        <v>73</v>
      </c>
      <c r="C72" s="76">
        <v>100</v>
      </c>
      <c r="D72" s="249" t="str">
        <f>СВОД!E72</f>
        <v>Савченко</v>
      </c>
    </row>
    <row r="73" spans="1:4">
      <c r="A73" s="1">
        <v>73</v>
      </c>
      <c r="B73" s="2" t="s">
        <v>165</v>
      </c>
      <c r="C73" s="76">
        <v>100</v>
      </c>
      <c r="D73" s="249" t="str">
        <f>СВОД!E73</f>
        <v>Савченко</v>
      </c>
    </row>
    <row r="74" spans="1:4">
      <c r="A74" s="1">
        <v>74</v>
      </c>
      <c r="B74" s="2" t="s">
        <v>166</v>
      </c>
      <c r="C74" s="76">
        <v>100</v>
      </c>
      <c r="D74" s="249" t="str">
        <f>СВОД!E74</f>
        <v>Жарникова</v>
      </c>
    </row>
    <row r="75" spans="1:4">
      <c r="A75" s="199">
        <v>75</v>
      </c>
      <c r="B75" s="151" t="s">
        <v>568</v>
      </c>
      <c r="C75" s="76">
        <v>100</v>
      </c>
      <c r="D75" s="249" t="str">
        <f>СВОД!E75</f>
        <v>Хасанов</v>
      </c>
    </row>
    <row r="76" spans="1:4">
      <c r="A76" s="132">
        <v>76</v>
      </c>
      <c r="B76" s="151" t="s">
        <v>478</v>
      </c>
      <c r="C76" s="76">
        <v>100</v>
      </c>
      <c r="D76" s="249" t="str">
        <f>СВОД!E76</f>
        <v>Трусов</v>
      </c>
    </row>
    <row r="77" spans="1:4">
      <c r="A77" s="1">
        <v>77</v>
      </c>
      <c r="B77" s="136" t="s">
        <v>445</v>
      </c>
      <c r="C77" s="76">
        <v>100</v>
      </c>
      <c r="D77" s="249" t="str">
        <f>СВОД!E77</f>
        <v>Хасанов</v>
      </c>
    </row>
    <row r="78" spans="1:4">
      <c r="A78" s="132">
        <v>78</v>
      </c>
      <c r="B78" s="151" t="s">
        <v>444</v>
      </c>
      <c r="C78" s="76">
        <v>100</v>
      </c>
      <c r="D78" s="249" t="str">
        <f>СВОД!E78</f>
        <v>Ахрамеева</v>
      </c>
    </row>
    <row r="79" spans="1:4">
      <c r="A79" s="132">
        <v>79</v>
      </c>
      <c r="B79" s="151" t="s">
        <v>482</v>
      </c>
      <c r="C79" s="76">
        <v>100</v>
      </c>
      <c r="D79" s="249" t="str">
        <f>СВОД!E79</f>
        <v>Клементьева</v>
      </c>
    </row>
    <row r="80" spans="1:4">
      <c r="A80" s="1">
        <v>80</v>
      </c>
      <c r="B80" s="136" t="s">
        <v>475</v>
      </c>
      <c r="C80" s="76">
        <v>100</v>
      </c>
      <c r="D80" s="249" t="str">
        <f>СВОД!E80</f>
        <v>Емельянова</v>
      </c>
    </row>
    <row r="81" spans="1:4">
      <c r="A81" s="132">
        <v>81</v>
      </c>
      <c r="B81" s="151" t="s">
        <v>514</v>
      </c>
      <c r="C81" s="76">
        <v>100</v>
      </c>
      <c r="D81" s="249" t="str">
        <f>СВОД!E81</f>
        <v>Дарьин</v>
      </c>
    </row>
    <row r="82" spans="1:4">
      <c r="A82" s="132">
        <v>82</v>
      </c>
      <c r="B82" s="133" t="s">
        <v>473</v>
      </c>
      <c r="C82" s="76">
        <v>100</v>
      </c>
      <c r="D82" s="249" t="str">
        <f>СВОД!E82</f>
        <v>Неуймина</v>
      </c>
    </row>
    <row r="83" spans="1:4">
      <c r="A83" s="1">
        <v>83</v>
      </c>
      <c r="B83" s="2" t="s">
        <v>502</v>
      </c>
      <c r="C83" s="76">
        <v>100</v>
      </c>
      <c r="D83" s="249" t="str">
        <f>СВОД!E83</f>
        <v>Мансурова</v>
      </c>
    </row>
    <row r="84" spans="1:4">
      <c r="A84" s="1">
        <v>84</v>
      </c>
      <c r="B84" s="2" t="s">
        <v>479</v>
      </c>
      <c r="C84" s="76">
        <v>100</v>
      </c>
      <c r="D84" s="249" t="str">
        <f>СВОД!E84</f>
        <v>Савченко</v>
      </c>
    </row>
    <row r="85" spans="1:4">
      <c r="A85" s="1">
        <v>85</v>
      </c>
      <c r="B85" s="2" t="s">
        <v>474</v>
      </c>
      <c r="C85" s="76">
        <v>100</v>
      </c>
      <c r="D85" s="249" t="str">
        <f>СВОД!E85</f>
        <v>Мазырин</v>
      </c>
    </row>
    <row r="86" spans="1:4">
      <c r="A86" s="1">
        <v>86</v>
      </c>
      <c r="B86" s="2" t="s">
        <v>480</v>
      </c>
      <c r="C86" s="76">
        <v>100</v>
      </c>
      <c r="D86" s="249" t="str">
        <f>СВОД!E86</f>
        <v>Жарникова</v>
      </c>
    </row>
    <row r="87" spans="1:4">
      <c r="A87" s="1">
        <v>87</v>
      </c>
      <c r="B87" s="2" t="s">
        <v>481</v>
      </c>
      <c r="C87" s="76">
        <v>100</v>
      </c>
      <c r="D87" s="249" t="str">
        <f>СВОД!E87</f>
        <v>Мансурова</v>
      </c>
    </row>
    <row r="88" spans="1:4">
      <c r="A88" s="1">
        <v>88</v>
      </c>
      <c r="B88" s="136" t="s">
        <v>503</v>
      </c>
      <c r="C88" s="76">
        <v>100</v>
      </c>
      <c r="D88" s="249" t="str">
        <f>СВОД!E88</f>
        <v>Жарникова</v>
      </c>
    </row>
    <row r="89" spans="1:4">
      <c r="A89" s="1">
        <v>89</v>
      </c>
      <c r="B89" s="2" t="s">
        <v>507</v>
      </c>
      <c r="C89" s="76">
        <v>100</v>
      </c>
      <c r="D89" s="249" t="str">
        <f>СВОД!E89</f>
        <v>Калинина</v>
      </c>
    </row>
    <row r="90" spans="1:4">
      <c r="A90" s="132">
        <v>90</v>
      </c>
      <c r="B90" s="133" t="s">
        <v>537</v>
      </c>
      <c r="C90" s="76">
        <v>100</v>
      </c>
      <c r="D90" s="249" t="str">
        <f>СВОД!E90</f>
        <v>Калинина</v>
      </c>
    </row>
    <row r="91" spans="1:4">
      <c r="A91" s="132">
        <v>91</v>
      </c>
      <c r="B91" s="133" t="s">
        <v>505</v>
      </c>
      <c r="C91" s="76">
        <v>100</v>
      </c>
      <c r="D91" s="249" t="str">
        <f>СВОД!E91</f>
        <v>Ахрамеева</v>
      </c>
    </row>
    <row r="92" spans="1:4">
      <c r="A92" s="1">
        <v>92</v>
      </c>
      <c r="B92" s="136" t="s">
        <v>517</v>
      </c>
      <c r="C92" s="76">
        <v>100</v>
      </c>
      <c r="D92" s="249" t="str">
        <f>СВОД!E92</f>
        <v>Мансурова</v>
      </c>
    </row>
    <row r="93" spans="1:4">
      <c r="A93" s="1">
        <v>93</v>
      </c>
      <c r="B93" s="136" t="s">
        <v>520</v>
      </c>
      <c r="C93" s="76">
        <v>0</v>
      </c>
      <c r="D93" s="249" t="str">
        <f>СВОД!E93</f>
        <v>Клементьева</v>
      </c>
    </row>
    <row r="94" spans="1:4">
      <c r="A94" s="1">
        <v>94</v>
      </c>
      <c r="B94" s="136" t="s">
        <v>516</v>
      </c>
      <c r="C94" s="89">
        <v>100</v>
      </c>
      <c r="D94" s="249" t="str">
        <f>СВОД!E94</f>
        <v>Клементьева</v>
      </c>
    </row>
    <row r="95" spans="1:4">
      <c r="A95" s="1">
        <v>95</v>
      </c>
      <c r="B95" s="136" t="s">
        <v>543</v>
      </c>
      <c r="C95" s="89">
        <v>100</v>
      </c>
      <c r="D95" s="249" t="str">
        <f>СВОД!E95</f>
        <v>Коровина</v>
      </c>
    </row>
    <row r="96" spans="1:4">
      <c r="A96" s="1">
        <v>96</v>
      </c>
      <c r="B96" s="136" t="s">
        <v>525</v>
      </c>
      <c r="C96" s="89">
        <v>100</v>
      </c>
      <c r="D96" s="249" t="str">
        <f>СВОД!E96</f>
        <v>Калинина</v>
      </c>
    </row>
    <row r="97" spans="1:4">
      <c r="A97" s="1">
        <v>97</v>
      </c>
      <c r="B97" s="136" t="s">
        <v>548</v>
      </c>
      <c r="C97" s="89">
        <v>100</v>
      </c>
      <c r="D97" s="249" t="str">
        <f>СВОД!E97</f>
        <v>Коровина</v>
      </c>
    </row>
    <row r="98" spans="1:4">
      <c r="A98" s="1">
        <v>98</v>
      </c>
      <c r="B98" s="136" t="s">
        <v>526</v>
      </c>
      <c r="C98" s="89">
        <v>100</v>
      </c>
      <c r="D98" s="249" t="str">
        <f>СВОД!E98</f>
        <v>Калинина</v>
      </c>
    </row>
    <row r="99" spans="1:4">
      <c r="A99" s="1">
        <v>99</v>
      </c>
      <c r="B99" s="136" t="s">
        <v>529</v>
      </c>
      <c r="C99" s="89">
        <v>100</v>
      </c>
      <c r="D99" s="249" t="str">
        <f>СВОД!E99</f>
        <v>Коровина</v>
      </c>
    </row>
    <row r="100" spans="1:4">
      <c r="A100" s="1">
        <v>100</v>
      </c>
      <c r="B100" s="136" t="s">
        <v>610</v>
      </c>
      <c r="C100" s="89">
        <v>100</v>
      </c>
      <c r="D100" s="249" t="str">
        <f>СВОД!E100</f>
        <v>Емельянова</v>
      </c>
    </row>
    <row r="101" spans="1:4">
      <c r="A101" s="1">
        <v>101</v>
      </c>
      <c r="B101" s="136" t="s">
        <v>523</v>
      </c>
      <c r="C101" s="89">
        <v>100</v>
      </c>
      <c r="D101" s="249" t="str">
        <f>СВОД!E101</f>
        <v>Савченко</v>
      </c>
    </row>
    <row r="102" spans="1:4">
      <c r="A102" s="132">
        <v>102</v>
      </c>
      <c r="B102" s="151" t="s">
        <v>522</v>
      </c>
      <c r="C102" s="89">
        <v>100</v>
      </c>
      <c r="D102" s="249" t="str">
        <f>СВОД!E102</f>
        <v>Клементьева</v>
      </c>
    </row>
    <row r="103" spans="1:4">
      <c r="A103" s="132">
        <v>103</v>
      </c>
      <c r="B103" s="151" t="s">
        <v>539</v>
      </c>
      <c r="C103" s="89">
        <v>100</v>
      </c>
      <c r="D103" s="249" t="str">
        <f>СВОД!E103</f>
        <v>Мансурова</v>
      </c>
    </row>
    <row r="104" spans="1:4">
      <c r="A104" s="132">
        <v>104</v>
      </c>
      <c r="B104" s="151" t="s">
        <v>540</v>
      </c>
      <c r="C104" s="89">
        <v>100</v>
      </c>
      <c r="D104" s="249" t="str">
        <f>СВОД!E104</f>
        <v>Хасанов</v>
      </c>
    </row>
    <row r="105" spans="1:4">
      <c r="A105" s="132">
        <v>105</v>
      </c>
      <c r="B105" s="151" t="s">
        <v>648</v>
      </c>
      <c r="C105" s="89">
        <v>100</v>
      </c>
      <c r="D105" s="249" t="str">
        <f>СВОД!E105</f>
        <v>Трусов</v>
      </c>
    </row>
    <row r="106" spans="1:4">
      <c r="A106" s="1">
        <v>106</v>
      </c>
      <c r="B106" s="136" t="s">
        <v>535</v>
      </c>
      <c r="C106" s="89">
        <v>100</v>
      </c>
      <c r="D106" s="249" t="str">
        <f>СВОД!E106</f>
        <v>Трусов</v>
      </c>
    </row>
    <row r="107" spans="1:4">
      <c r="A107" s="132">
        <v>107</v>
      </c>
      <c r="B107" s="151" t="s">
        <v>536</v>
      </c>
      <c r="C107" s="89">
        <v>100</v>
      </c>
      <c r="D107" s="249" t="str">
        <f>СВОД!E107</f>
        <v>Мансурова</v>
      </c>
    </row>
    <row r="108" spans="1:4">
      <c r="A108" s="1">
        <v>108</v>
      </c>
      <c r="B108" s="136" t="s">
        <v>541</v>
      </c>
      <c r="C108" s="89">
        <v>100</v>
      </c>
      <c r="D108" s="249" t="str">
        <f>СВОД!E108</f>
        <v>Хасанов</v>
      </c>
    </row>
    <row r="109" spans="1:4">
      <c r="A109" s="1">
        <v>109</v>
      </c>
      <c r="B109" s="136" t="s">
        <v>544</v>
      </c>
      <c r="C109" s="89">
        <v>0</v>
      </c>
      <c r="D109" s="249" t="str">
        <f>СВОД!E109</f>
        <v>Мансурова</v>
      </c>
    </row>
    <row r="110" spans="1:4">
      <c r="A110" s="1">
        <v>110</v>
      </c>
      <c r="B110" s="136" t="s">
        <v>550</v>
      </c>
      <c r="C110" s="89">
        <v>100</v>
      </c>
      <c r="D110" s="249" t="str">
        <f>СВОД!E110</f>
        <v>Мазырин</v>
      </c>
    </row>
    <row r="111" spans="1:4">
      <c r="A111" s="132">
        <v>111</v>
      </c>
      <c r="B111" s="136" t="s">
        <v>552</v>
      </c>
      <c r="C111" s="89">
        <v>100</v>
      </c>
      <c r="D111" s="249" t="str">
        <f>СВОД!E111</f>
        <v>Савченко</v>
      </c>
    </row>
    <row r="112" spans="1:4">
      <c r="A112" s="1">
        <v>112</v>
      </c>
      <c r="B112" s="136" t="s">
        <v>549</v>
      </c>
      <c r="C112" s="89">
        <v>100</v>
      </c>
      <c r="D112" s="249" t="str">
        <f>СВОД!E112</f>
        <v>Клементьева</v>
      </c>
    </row>
    <row r="113" spans="1:4">
      <c r="A113" s="132">
        <v>113</v>
      </c>
      <c r="B113" s="136" t="s">
        <v>553</v>
      </c>
      <c r="C113" s="89">
        <v>100</v>
      </c>
      <c r="D113" s="249" t="str">
        <f>СВОД!E113</f>
        <v>Шаламова</v>
      </c>
    </row>
    <row r="114" spans="1:4">
      <c r="A114" s="132">
        <v>114</v>
      </c>
      <c r="B114" s="136" t="s">
        <v>554</v>
      </c>
      <c r="C114" s="89">
        <v>100</v>
      </c>
      <c r="D114" s="249" t="str">
        <f>СВОД!E114</f>
        <v>Шаламова</v>
      </c>
    </row>
    <row r="115" spans="1:4">
      <c r="A115" s="132">
        <v>115</v>
      </c>
      <c r="B115" s="136" t="s">
        <v>555</v>
      </c>
      <c r="C115" s="89">
        <v>100</v>
      </c>
      <c r="D115" s="249" t="str">
        <f>СВОД!E115</f>
        <v>Ахтямова</v>
      </c>
    </row>
    <row r="116" spans="1:4">
      <c r="A116" s="132">
        <v>116</v>
      </c>
      <c r="B116" s="136" t="s">
        <v>556</v>
      </c>
      <c r="C116" s="89">
        <v>100</v>
      </c>
      <c r="D116" s="249" t="str">
        <f>СВОД!E116</f>
        <v>Петухов</v>
      </c>
    </row>
    <row r="117" spans="1:4">
      <c r="A117" s="132">
        <v>117</v>
      </c>
      <c r="B117" s="136" t="s">
        <v>557</v>
      </c>
      <c r="C117" s="89">
        <v>100</v>
      </c>
      <c r="D117" s="249" t="str">
        <f>СВОД!E117</f>
        <v>Ахтямова</v>
      </c>
    </row>
    <row r="118" spans="1:4">
      <c r="A118" s="132">
        <v>118</v>
      </c>
      <c r="B118" s="151" t="s">
        <v>558</v>
      </c>
      <c r="C118" s="89">
        <v>100</v>
      </c>
      <c r="D118" s="249" t="str">
        <f>СВОД!E118</f>
        <v>Савченко</v>
      </c>
    </row>
    <row r="119" spans="1:4">
      <c r="A119" s="1">
        <v>119</v>
      </c>
      <c r="B119" s="136" t="s">
        <v>579</v>
      </c>
      <c r="C119" s="89">
        <v>100</v>
      </c>
      <c r="D119" s="249" t="str">
        <f>СВОД!E119</f>
        <v>Савченко</v>
      </c>
    </row>
    <row r="120" spans="1:4">
      <c r="A120" s="1">
        <v>120</v>
      </c>
      <c r="B120" s="136" t="s">
        <v>573</v>
      </c>
      <c r="C120" s="89">
        <v>100</v>
      </c>
      <c r="D120" s="249" t="str">
        <f>СВОД!E120</f>
        <v>Неуймина</v>
      </c>
    </row>
    <row r="121" spans="1:4">
      <c r="A121" s="1">
        <v>121</v>
      </c>
      <c r="B121" s="136" t="s">
        <v>580</v>
      </c>
      <c r="C121" s="89">
        <v>100</v>
      </c>
      <c r="D121" s="249" t="str">
        <f>СВОД!E121</f>
        <v>Емельянова</v>
      </c>
    </row>
    <row r="122" spans="1:4">
      <c r="A122" s="1">
        <v>122</v>
      </c>
      <c r="B122" s="136" t="s">
        <v>581</v>
      </c>
      <c r="C122" s="89">
        <v>100</v>
      </c>
      <c r="D122" s="249" t="str">
        <f>СВОД!E122</f>
        <v>Коровина</v>
      </c>
    </row>
    <row r="123" spans="1:4">
      <c r="A123" s="1">
        <v>123</v>
      </c>
      <c r="B123" s="136" t="s">
        <v>576</v>
      </c>
      <c r="C123" s="89">
        <v>100</v>
      </c>
      <c r="D123" s="249" t="str">
        <f>СВОД!E123</f>
        <v>Неуймина</v>
      </c>
    </row>
    <row r="124" spans="1:4">
      <c r="A124" s="1">
        <v>124</v>
      </c>
      <c r="B124" s="136" t="s">
        <v>583</v>
      </c>
      <c r="C124" s="89">
        <v>100</v>
      </c>
      <c r="D124" s="249" t="str">
        <f>СВОД!E124</f>
        <v>Мазырин</v>
      </c>
    </row>
    <row r="125" spans="1:4">
      <c r="A125" s="1">
        <v>125</v>
      </c>
      <c r="B125" s="136" t="s">
        <v>587</v>
      </c>
      <c r="C125" s="89">
        <v>100</v>
      </c>
      <c r="D125" s="249" t="str">
        <f>СВОД!E125</f>
        <v>Хасанов</v>
      </c>
    </row>
    <row r="126" spans="1:4">
      <c r="A126" s="1">
        <v>126</v>
      </c>
      <c r="B126" s="136" t="s">
        <v>582</v>
      </c>
      <c r="C126" s="89">
        <v>100</v>
      </c>
      <c r="D126" s="249" t="str">
        <f>СВОД!E126</f>
        <v>Коровина</v>
      </c>
    </row>
    <row r="127" spans="1:4">
      <c r="A127" s="1">
        <v>127</v>
      </c>
      <c r="B127" s="136" t="s">
        <v>586</v>
      </c>
      <c r="C127" s="89">
        <v>100</v>
      </c>
      <c r="D127" s="249" t="str">
        <f>СВОД!E127</f>
        <v>Мазырин</v>
      </c>
    </row>
    <row r="128" spans="1:4">
      <c r="A128" s="1">
        <v>128</v>
      </c>
      <c r="B128" s="136" t="s">
        <v>590</v>
      </c>
      <c r="C128" s="89">
        <v>100</v>
      </c>
      <c r="D128" s="249" t="str">
        <f>СВОД!E128</f>
        <v>Мансурова</v>
      </c>
    </row>
    <row r="129" spans="1:4">
      <c r="A129" s="1">
        <v>129</v>
      </c>
      <c r="B129" s="136" t="s">
        <v>600</v>
      </c>
      <c r="C129" s="89">
        <v>100</v>
      </c>
      <c r="D129" s="249" t="str">
        <f>СВОД!E129</f>
        <v>Савченко</v>
      </c>
    </row>
    <row r="130" spans="1:4">
      <c r="A130" s="1">
        <v>130</v>
      </c>
      <c r="B130" s="136" t="s">
        <v>591</v>
      </c>
      <c r="C130" s="89">
        <v>100</v>
      </c>
      <c r="D130" s="249" t="str">
        <f>СВОД!E130</f>
        <v>Емельянова</v>
      </c>
    </row>
    <row r="131" spans="1:4">
      <c r="A131" s="1">
        <v>131</v>
      </c>
      <c r="B131" s="136" t="s">
        <v>595</v>
      </c>
      <c r="C131" s="89">
        <v>0</v>
      </c>
      <c r="D131" s="249" t="str">
        <f>СВОД!E131</f>
        <v>Трусов</v>
      </c>
    </row>
    <row r="132" spans="1:4">
      <c r="A132" s="1">
        <v>132</v>
      </c>
      <c r="B132" s="136" t="s">
        <v>608</v>
      </c>
      <c r="C132" s="89">
        <v>100</v>
      </c>
      <c r="D132" s="249" t="str">
        <f>СВОД!E132</f>
        <v>Шаламова</v>
      </c>
    </row>
    <row r="133" spans="1:4">
      <c r="A133" s="1">
        <v>133</v>
      </c>
      <c r="B133" s="136" t="s">
        <v>630</v>
      </c>
      <c r="C133" s="89">
        <v>100</v>
      </c>
      <c r="D133" s="249" t="str">
        <f>СВОД!E133</f>
        <v>Савченко</v>
      </c>
    </row>
    <row r="134" spans="1:4">
      <c r="A134" s="1">
        <v>134</v>
      </c>
      <c r="B134" s="136" t="s">
        <v>637</v>
      </c>
      <c r="C134" s="89">
        <v>100</v>
      </c>
      <c r="D134" s="249" t="str">
        <f>СВОД!E134</f>
        <v>Шаламова</v>
      </c>
    </row>
    <row r="135" spans="1:4">
      <c r="A135" s="136">
        <v>135</v>
      </c>
      <c r="B135" s="117" t="s">
        <v>601</v>
      </c>
      <c r="C135" s="89">
        <v>100</v>
      </c>
      <c r="D135" s="249" t="str">
        <f>СВОД!E135</f>
        <v>Хасанов</v>
      </c>
    </row>
    <row r="136" spans="1:4">
      <c r="A136" s="136">
        <v>136</v>
      </c>
      <c r="B136" s="117" t="s">
        <v>602</v>
      </c>
      <c r="C136" s="89">
        <v>100</v>
      </c>
      <c r="D136" s="249" t="str">
        <f>СВОД!E136</f>
        <v>Мансурова</v>
      </c>
    </row>
    <row r="137" spans="1:4">
      <c r="A137" s="136">
        <v>137</v>
      </c>
      <c r="B137" s="117" t="s">
        <v>604</v>
      </c>
      <c r="C137" s="89">
        <v>100</v>
      </c>
      <c r="D137" s="249" t="str">
        <f>СВОД!E137</f>
        <v>Савченко</v>
      </c>
    </row>
    <row r="138" spans="1:4">
      <c r="A138" s="136">
        <v>138</v>
      </c>
      <c r="B138" s="117" t="s">
        <v>634</v>
      </c>
      <c r="C138" s="89">
        <v>100</v>
      </c>
      <c r="D138" s="249" t="str">
        <f>СВОД!E138</f>
        <v>Калинина</v>
      </c>
    </row>
    <row r="139" spans="1:4">
      <c r="A139" s="136">
        <v>139</v>
      </c>
      <c r="B139" s="117" t="s">
        <v>609</v>
      </c>
      <c r="C139" s="89">
        <v>100</v>
      </c>
      <c r="D139" s="249" t="str">
        <f>СВОД!E139</f>
        <v>Савченко</v>
      </c>
    </row>
    <row r="140" spans="1:4">
      <c r="A140" s="136">
        <v>140</v>
      </c>
      <c r="B140" s="117" t="s">
        <v>619</v>
      </c>
      <c r="C140" s="89">
        <v>0</v>
      </c>
      <c r="D140" s="249" t="str">
        <f>СВОД!E140</f>
        <v>Клементьева</v>
      </c>
    </row>
    <row r="141" spans="1:4">
      <c r="A141" s="151">
        <v>141</v>
      </c>
      <c r="B141" s="244" t="s">
        <v>616</v>
      </c>
      <c r="C141" s="89">
        <v>100</v>
      </c>
      <c r="D141" s="249" t="str">
        <f>СВОД!E141</f>
        <v>Калинина</v>
      </c>
    </row>
    <row r="142" spans="1:4">
      <c r="A142" s="136">
        <v>142</v>
      </c>
      <c r="B142" s="117" t="s">
        <v>646</v>
      </c>
      <c r="C142" s="89">
        <v>100</v>
      </c>
      <c r="D142" s="249" t="str">
        <f>СВОД!E142</f>
        <v>Хасанов</v>
      </c>
    </row>
    <row r="143" spans="1:4">
      <c r="A143" s="136">
        <v>143</v>
      </c>
      <c r="B143" s="117" t="s">
        <v>638</v>
      </c>
      <c r="C143" s="89">
        <v>100</v>
      </c>
      <c r="D143" s="249" t="str">
        <f>СВОД!E143</f>
        <v>Петухов</v>
      </c>
    </row>
    <row r="144" spans="1:4">
      <c r="A144" s="136">
        <v>144</v>
      </c>
      <c r="B144" s="117" t="s">
        <v>639</v>
      </c>
      <c r="C144" s="89">
        <v>100</v>
      </c>
      <c r="D144" s="249" t="str">
        <f>СВОД!E144</f>
        <v>Петухов</v>
      </c>
    </row>
    <row r="145" spans="1:4">
      <c r="A145" s="136">
        <v>145</v>
      </c>
      <c r="B145" s="117" t="s">
        <v>647</v>
      </c>
      <c r="C145" s="89">
        <v>100</v>
      </c>
      <c r="D145" s="249" t="str">
        <f>СВОД!E145</f>
        <v>Ахтямова</v>
      </c>
    </row>
    <row r="146" spans="1:4">
      <c r="A146" s="136">
        <v>146</v>
      </c>
      <c r="B146" s="117" t="s">
        <v>658</v>
      </c>
      <c r="C146" s="89">
        <v>100</v>
      </c>
      <c r="D146" s="249" t="str">
        <f>СВОД!E146</f>
        <v>Емельянова</v>
      </c>
    </row>
    <row r="147" spans="1:4">
      <c r="A147" s="136">
        <v>147</v>
      </c>
      <c r="B147" s="117" t="s">
        <v>643</v>
      </c>
      <c r="C147" s="89">
        <v>0</v>
      </c>
      <c r="D147" s="249" t="str">
        <f>СВОД!E147</f>
        <v>Жарникова</v>
      </c>
    </row>
    <row r="148" spans="1:4">
      <c r="A148" s="136">
        <v>148</v>
      </c>
      <c r="B148" s="117" t="s">
        <v>659</v>
      </c>
      <c r="C148" s="89">
        <v>100</v>
      </c>
      <c r="D148" s="249" t="str">
        <f>СВОД!E148</f>
        <v>Емельянова</v>
      </c>
    </row>
    <row r="149" spans="1:4">
      <c r="A149" s="136">
        <v>149</v>
      </c>
      <c r="B149" s="216" t="s">
        <v>651</v>
      </c>
      <c r="C149" s="89">
        <v>100</v>
      </c>
      <c r="D149" s="249" t="str">
        <f>СВОД!E149</f>
        <v>Мазырин</v>
      </c>
    </row>
    <row r="150" spans="1:4">
      <c r="A150" s="136">
        <v>150</v>
      </c>
      <c r="B150" s="216" t="s">
        <v>660</v>
      </c>
      <c r="C150" s="89">
        <v>100</v>
      </c>
      <c r="D150" s="249" t="str">
        <f>СВОД!E150</f>
        <v>Коровина</v>
      </c>
    </row>
    <row r="151" spans="1:4">
      <c r="A151" s="136">
        <v>151</v>
      </c>
      <c r="B151" s="216" t="s">
        <v>653</v>
      </c>
      <c r="C151" s="89">
        <v>100</v>
      </c>
      <c r="D151" s="249" t="str">
        <f>СВОД!E151</f>
        <v>Калинина</v>
      </c>
    </row>
    <row r="152" spans="1:4">
      <c r="A152" s="136">
        <v>152</v>
      </c>
      <c r="B152" s="216" t="s">
        <v>661</v>
      </c>
      <c r="C152" s="89">
        <v>0</v>
      </c>
      <c r="D152" s="249" t="str">
        <f>СВОД!E152</f>
        <v>Савченко</v>
      </c>
    </row>
    <row r="153" spans="1:4">
      <c r="A153" s="136">
        <v>153</v>
      </c>
      <c r="B153" s="236" t="s">
        <v>679</v>
      </c>
      <c r="C153" s="89">
        <v>0</v>
      </c>
      <c r="D153" s="249" t="str">
        <f>СВОД!E153</f>
        <v>Мансурова</v>
      </c>
    </row>
    <row r="154" spans="1:4">
      <c r="A154" s="136">
        <v>155</v>
      </c>
      <c r="B154" s="236" t="s">
        <v>656</v>
      </c>
      <c r="C154" s="89">
        <v>100</v>
      </c>
      <c r="D154" s="249" t="str">
        <f>СВОД!E154</f>
        <v>Дарьин</v>
      </c>
    </row>
    <row r="155" spans="1:4">
      <c r="A155" s="136">
        <v>156</v>
      </c>
      <c r="B155" s="236" t="s">
        <v>657</v>
      </c>
      <c r="C155" s="89">
        <v>100</v>
      </c>
      <c r="D155" s="249" t="str">
        <f>СВОД!E155</f>
        <v>Мазырин</v>
      </c>
    </row>
    <row r="156" spans="1:4">
      <c r="A156" s="136">
        <v>157</v>
      </c>
      <c r="B156" s="117" t="s">
        <v>742</v>
      </c>
      <c r="C156" s="89">
        <v>0</v>
      </c>
      <c r="D156" s="249" t="str">
        <f>СВОД!E156</f>
        <v>Калинина</v>
      </c>
    </row>
    <row r="157" spans="1:4">
      <c r="A157" s="136">
        <v>158</v>
      </c>
      <c r="B157" s="136" t="s">
        <v>665</v>
      </c>
      <c r="C157" s="89">
        <v>100</v>
      </c>
      <c r="D157" s="249" t="str">
        <f>СВОД!E157</f>
        <v>Емельянова</v>
      </c>
    </row>
    <row r="158" spans="1:4">
      <c r="A158" s="136">
        <v>159</v>
      </c>
      <c r="B158" s="136" t="s">
        <v>664</v>
      </c>
      <c r="C158" s="89">
        <v>100</v>
      </c>
      <c r="D158" s="249" t="str">
        <f>СВОД!E158</f>
        <v>Мазырин</v>
      </c>
    </row>
    <row r="159" spans="1:4">
      <c r="A159" s="136">
        <v>160</v>
      </c>
      <c r="B159" s="136" t="s">
        <v>731</v>
      </c>
      <c r="C159" s="89">
        <v>100</v>
      </c>
      <c r="D159" s="249" t="str">
        <f>СВОД!E159</f>
        <v>Петухов</v>
      </c>
    </row>
    <row r="160" spans="1:4">
      <c r="A160" s="136">
        <v>161</v>
      </c>
      <c r="B160" s="136" t="s">
        <v>670</v>
      </c>
      <c r="C160" s="89">
        <v>100</v>
      </c>
      <c r="D160" s="249" t="str">
        <f>СВОД!E160</f>
        <v>Трусов</v>
      </c>
    </row>
    <row r="161" spans="1:4">
      <c r="A161" s="136">
        <v>162</v>
      </c>
      <c r="B161" s="136" t="s">
        <v>671</v>
      </c>
      <c r="C161" s="89">
        <v>100</v>
      </c>
      <c r="D161" s="249" t="str">
        <f>СВОД!E161</f>
        <v>Савченко</v>
      </c>
    </row>
    <row r="162" spans="1:4">
      <c r="A162" s="136">
        <v>163</v>
      </c>
      <c r="B162" s="136" t="s">
        <v>672</v>
      </c>
      <c r="C162" s="89">
        <v>100</v>
      </c>
      <c r="D162" s="249" t="str">
        <f>СВОД!E162</f>
        <v>Неуймина</v>
      </c>
    </row>
    <row r="163" spans="1:4">
      <c r="A163" s="136">
        <v>165</v>
      </c>
      <c r="B163" s="136" t="s">
        <v>686</v>
      </c>
      <c r="C163" s="89">
        <v>100</v>
      </c>
      <c r="D163" s="249" t="str">
        <f>СВОД!E163</f>
        <v>Емельянова</v>
      </c>
    </row>
    <row r="164" spans="1:4">
      <c r="A164" s="136">
        <v>166</v>
      </c>
      <c r="B164" s="136" t="s">
        <v>687</v>
      </c>
      <c r="C164" s="89">
        <v>100</v>
      </c>
      <c r="D164" s="249" t="str">
        <f>СВОД!E164</f>
        <v>Савченко</v>
      </c>
    </row>
    <row r="165" spans="1:4">
      <c r="A165" s="136">
        <v>167</v>
      </c>
      <c r="B165" s="136" t="s">
        <v>688</v>
      </c>
      <c r="C165" s="89">
        <v>100</v>
      </c>
      <c r="D165" s="249" t="str">
        <f>СВОД!E165</f>
        <v>Емельянова</v>
      </c>
    </row>
    <row r="166" spans="1:4">
      <c r="A166" s="136">
        <v>168</v>
      </c>
      <c r="B166" s="136" t="s">
        <v>678</v>
      </c>
      <c r="C166" s="89">
        <v>100</v>
      </c>
      <c r="D166" s="249" t="str">
        <f>СВОД!E166</f>
        <v>Жарникова</v>
      </c>
    </row>
    <row r="167" spans="1:4">
      <c r="A167" s="136">
        <v>173</v>
      </c>
      <c r="B167" s="136" t="s">
        <v>806</v>
      </c>
      <c r="C167" s="89">
        <v>100</v>
      </c>
      <c r="D167" s="249" t="str">
        <f>СВОД!E167</f>
        <v>Савченко</v>
      </c>
    </row>
    <row r="168" spans="1:4">
      <c r="A168" s="136">
        <v>174</v>
      </c>
      <c r="B168" s="117" t="s">
        <v>734</v>
      </c>
      <c r="C168" s="89">
        <v>100</v>
      </c>
      <c r="D168" s="249" t="str">
        <f>СВОД!E168</f>
        <v>Ахтямова</v>
      </c>
    </row>
    <row r="169" spans="1:4">
      <c r="A169" s="136">
        <v>175</v>
      </c>
      <c r="B169" s="136" t="s">
        <v>794</v>
      </c>
      <c r="C169" s="89">
        <v>100</v>
      </c>
      <c r="D169" s="249" t="str">
        <f>СВОД!E169</f>
        <v>Калинина</v>
      </c>
    </row>
    <row r="170" spans="1:4">
      <c r="A170" s="136">
        <v>176</v>
      </c>
      <c r="B170" s="136" t="s">
        <v>795</v>
      </c>
      <c r="C170" s="89">
        <v>100</v>
      </c>
      <c r="D170" s="249" t="str">
        <f>СВОД!E170</f>
        <v>Клементьева</v>
      </c>
    </row>
    <row r="171" spans="1:4">
      <c r="A171" s="136">
        <v>178</v>
      </c>
      <c r="B171" s="117" t="s">
        <v>753</v>
      </c>
      <c r="C171" s="89">
        <v>100</v>
      </c>
      <c r="D171" s="249" t="str">
        <f>СВОД!E171</f>
        <v xml:space="preserve">Ахрамеева </v>
      </c>
    </row>
    <row r="172" spans="1:4">
      <c r="A172" s="136">
        <v>179</v>
      </c>
      <c r="B172" s="117" t="s">
        <v>754</v>
      </c>
      <c r="C172" s="89">
        <v>0</v>
      </c>
      <c r="D172" s="249" t="str">
        <f>СВОД!E172</f>
        <v>Клементьева</v>
      </c>
    </row>
    <row r="173" spans="1:4">
      <c r="A173" s="136">
        <v>180</v>
      </c>
      <c r="B173" s="136" t="s">
        <v>796</v>
      </c>
      <c r="C173" s="89">
        <v>0</v>
      </c>
      <c r="D173" s="249" t="str">
        <f>СВОД!E173</f>
        <v>Калинина</v>
      </c>
    </row>
    <row r="174" spans="1:4">
      <c r="A174" s="136">
        <v>181</v>
      </c>
      <c r="B174" s="117" t="s">
        <v>743</v>
      </c>
      <c r="C174" s="89">
        <v>100</v>
      </c>
      <c r="D174" s="249" t="str">
        <f>СВОД!E174</f>
        <v>Савченко</v>
      </c>
    </row>
    <row r="175" spans="1:4">
      <c r="A175" s="136">
        <v>182</v>
      </c>
      <c r="B175" s="117" t="s">
        <v>749</v>
      </c>
      <c r="C175" s="89">
        <v>100</v>
      </c>
      <c r="D175" s="249" t="str">
        <f>СВОД!E175</f>
        <v>Ахтямова</v>
      </c>
    </row>
    <row r="176" spans="1:4">
      <c r="A176" s="136">
        <v>183</v>
      </c>
      <c r="B176" s="117" t="s">
        <v>782</v>
      </c>
      <c r="C176" s="89">
        <v>0</v>
      </c>
      <c r="D176" s="249" t="str">
        <f>СВОД!E176</f>
        <v>Сазонова</v>
      </c>
    </row>
    <row r="177" spans="1:6">
      <c r="A177" s="136">
        <v>184</v>
      </c>
      <c r="B177" s="117" t="s">
        <v>783</v>
      </c>
      <c r="C177" s="89">
        <v>0</v>
      </c>
      <c r="D177" s="249" t="str">
        <f>СВОД!E177</f>
        <v>Сазонова</v>
      </c>
    </row>
    <row r="178" spans="1:6">
      <c r="A178" s="136">
        <v>185</v>
      </c>
      <c r="B178" s="117" t="s">
        <v>758</v>
      </c>
      <c r="C178" s="89">
        <v>100</v>
      </c>
      <c r="D178" s="249" t="str">
        <f>СВОД!E178</f>
        <v>Ахтямова</v>
      </c>
    </row>
    <row r="179" spans="1:6">
      <c r="A179" s="136">
        <v>186</v>
      </c>
      <c r="B179" s="117" t="s">
        <v>744</v>
      </c>
      <c r="C179" s="89">
        <v>100</v>
      </c>
      <c r="D179" s="249" t="str">
        <f>СВОД!E179</f>
        <v>Емельянова</v>
      </c>
    </row>
    <row r="180" spans="1:6">
      <c r="A180" s="136">
        <v>187</v>
      </c>
      <c r="B180" s="117" t="s">
        <v>745</v>
      </c>
      <c r="C180" s="89">
        <v>100</v>
      </c>
      <c r="D180" s="249" t="str">
        <f>СВОД!E180</f>
        <v>Клементьева</v>
      </c>
    </row>
    <row r="181" spans="1:6">
      <c r="A181" s="136">
        <v>188</v>
      </c>
      <c r="B181" s="117" t="s">
        <v>759</v>
      </c>
      <c r="C181" s="89">
        <v>100</v>
      </c>
      <c r="D181" s="249" t="str">
        <f>СВОД!E181</f>
        <v>Савченко</v>
      </c>
    </row>
    <row r="182" spans="1:6">
      <c r="A182" s="136">
        <v>189</v>
      </c>
      <c r="B182" s="136" t="s">
        <v>797</v>
      </c>
      <c r="C182" s="89">
        <v>100</v>
      </c>
      <c r="D182" s="249" t="str">
        <f>СВОД!E182</f>
        <v>Дарьин</v>
      </c>
    </row>
    <row r="183" spans="1:6">
      <c r="A183" s="136">
        <v>190</v>
      </c>
      <c r="B183" s="117" t="s">
        <v>807</v>
      </c>
      <c r="C183" s="89">
        <v>100</v>
      </c>
      <c r="D183" s="249" t="str">
        <f>СВОД!E183</f>
        <v>Емельянова</v>
      </c>
    </row>
    <row r="184" spans="1:6">
      <c r="A184" s="136">
        <v>191</v>
      </c>
      <c r="B184" s="117" t="s">
        <v>808</v>
      </c>
      <c r="C184" s="89">
        <v>100</v>
      </c>
      <c r="D184" s="249" t="str">
        <f>СВОД!E184</f>
        <v>Емельянова</v>
      </c>
    </row>
    <row r="185" spans="1:6">
      <c r="A185" s="136">
        <v>194</v>
      </c>
      <c r="B185" s="117" t="s">
        <v>773</v>
      </c>
      <c r="C185" s="89">
        <v>100</v>
      </c>
      <c r="D185" s="249" t="str">
        <f>СВОД!E185</f>
        <v>Дарьин</v>
      </c>
    </row>
    <row r="186" spans="1:6">
      <c r="A186" s="136">
        <v>195</v>
      </c>
      <c r="B186" s="117" t="s">
        <v>781</v>
      </c>
      <c r="C186" s="89">
        <v>0</v>
      </c>
      <c r="D186" s="249" t="str">
        <f>СВОД!E186</f>
        <v>Сазонова</v>
      </c>
    </row>
    <row r="187" spans="1:6">
      <c r="A187" s="136">
        <v>196</v>
      </c>
      <c r="B187" s="136" t="s">
        <v>809</v>
      </c>
      <c r="C187" s="89">
        <v>100</v>
      </c>
      <c r="D187" s="249" t="str">
        <f>СВОД!E187</f>
        <v>Мансурова</v>
      </c>
    </row>
    <row r="188" spans="1:6">
      <c r="A188" s="136">
        <v>197</v>
      </c>
      <c r="B188" s="117" t="s">
        <v>750</v>
      </c>
      <c r="C188" s="89">
        <v>100</v>
      </c>
      <c r="D188" s="249" t="str">
        <f>СВОД!E188</f>
        <v>Хасанов</v>
      </c>
    </row>
    <row r="189" spans="1:6">
      <c r="A189" s="136">
        <v>199</v>
      </c>
      <c r="B189" s="136" t="s">
        <v>810</v>
      </c>
      <c r="C189" s="89">
        <v>100</v>
      </c>
      <c r="D189" s="249" t="str">
        <f>СВОД!E189</f>
        <v>Коровина</v>
      </c>
    </row>
    <row r="190" spans="1:6">
      <c r="A190" s="136">
        <v>200</v>
      </c>
      <c r="B190" s="117" t="s">
        <v>780</v>
      </c>
      <c r="C190" s="89">
        <v>100</v>
      </c>
      <c r="D190" s="249" t="str">
        <f>СВОД!E190</f>
        <v>Савченко</v>
      </c>
      <c r="E190" s="81"/>
      <c r="F190" s="81"/>
    </row>
    <row r="191" spans="1:6">
      <c r="A191" s="136">
        <v>204</v>
      </c>
      <c r="B191" s="136" t="s">
        <v>802</v>
      </c>
      <c r="C191" s="89">
        <v>100</v>
      </c>
      <c r="D191" s="249" t="str">
        <f>СВОД!E191</f>
        <v>Неуймина</v>
      </c>
      <c r="E191" s="81"/>
      <c r="F191" s="81"/>
    </row>
    <row r="192" spans="1:6">
      <c r="A192" s="136">
        <v>206</v>
      </c>
      <c r="B192" s="136" t="s">
        <v>811</v>
      </c>
      <c r="C192" s="89">
        <v>100</v>
      </c>
      <c r="D192" s="249" t="str">
        <f>СВОД!E192</f>
        <v>Ахтямова</v>
      </c>
      <c r="E192" s="81"/>
      <c r="F192" s="81"/>
    </row>
    <row r="193" spans="1:7">
      <c r="A193" s="136">
        <v>207</v>
      </c>
      <c r="B193" s="136" t="s">
        <v>812</v>
      </c>
      <c r="C193" s="89">
        <v>100</v>
      </c>
      <c r="D193" s="249" t="str">
        <f>СВОД!E193</f>
        <v>Ахтямова</v>
      </c>
      <c r="E193" s="81"/>
      <c r="F193" s="81"/>
    </row>
    <row r="194" spans="1:7">
      <c r="D194" s="81"/>
    </row>
    <row r="196" spans="1:7">
      <c r="A196" s="2">
        <v>1</v>
      </c>
      <c r="B196" s="136" t="s">
        <v>530</v>
      </c>
      <c r="C196" s="167">
        <f>AVERAGE(C68,C115,C117,C145,C168,C175,C178,C192,C193)</f>
        <v>100</v>
      </c>
      <c r="F196" s="4">
        <v>100</v>
      </c>
      <c r="G196" s="48"/>
    </row>
    <row r="197" spans="1:7">
      <c r="A197" s="2">
        <v>2</v>
      </c>
      <c r="B197" s="136" t="s">
        <v>761</v>
      </c>
      <c r="C197" s="167">
        <f>AVERAGE(C53,C54,C69,C116,C143,C144,C159)</f>
        <v>100</v>
      </c>
      <c r="F197" s="4" t="s">
        <v>532</v>
      </c>
      <c r="G197" s="49"/>
    </row>
    <row r="198" spans="1:7">
      <c r="A198" s="2">
        <v>3</v>
      </c>
      <c r="B198" s="136" t="s">
        <v>697</v>
      </c>
      <c r="C198" s="167">
        <f>AVERAGE(C80,C100,C121,C130,C146,C148,C157,C163,C165,C179,C183,C184)</f>
        <v>100</v>
      </c>
      <c r="F198" s="4" t="s">
        <v>183</v>
      </c>
      <c r="G198" s="50"/>
    </row>
    <row r="199" spans="1:7">
      <c r="A199" s="2">
        <v>4</v>
      </c>
      <c r="B199" s="136" t="s">
        <v>567</v>
      </c>
      <c r="C199" s="167">
        <f>AVERAGE(C95,C97,C99,C122,C126,C150,C189)</f>
        <v>100</v>
      </c>
    </row>
    <row r="200" spans="1:7">
      <c r="A200" s="2">
        <v>5</v>
      </c>
      <c r="B200" s="136" t="s">
        <v>169</v>
      </c>
      <c r="C200" s="167">
        <f>AVERAGE(C190,C72,C73,C84,C101,C111,C118,C119,C129,C133,C137,C139,C152,C161,C164,C174,C181,C167)</f>
        <v>94.444444444444443</v>
      </c>
    </row>
    <row r="201" spans="1:7">
      <c r="A201" s="2">
        <v>6</v>
      </c>
      <c r="B201" s="136" t="s">
        <v>626</v>
      </c>
      <c r="C201" s="167">
        <f>AVERAGE(C61,C76,C105,C106,C131,C160)</f>
        <v>83.333333333333329</v>
      </c>
    </row>
    <row r="202" spans="1:7">
      <c r="A202" s="2">
        <v>7</v>
      </c>
      <c r="B202" s="136" t="s">
        <v>763</v>
      </c>
      <c r="C202" s="167">
        <f>AVERAGE(C113,C114,C132,C134)</f>
        <v>100</v>
      </c>
    </row>
    <row r="203" spans="1:7">
      <c r="A203" s="2">
        <v>8</v>
      </c>
      <c r="B203" s="136" t="s">
        <v>698</v>
      </c>
      <c r="C203" s="167">
        <f>AVERAGE(C2,C10,C25,C33,C34,C36,C40,C41,C51,C58,C59,C60,C63,C78,C91,C171)</f>
        <v>100</v>
      </c>
    </row>
    <row r="204" spans="1:7">
      <c r="A204" s="2">
        <v>9</v>
      </c>
      <c r="B204" s="136" t="s">
        <v>696</v>
      </c>
      <c r="C204" s="167">
        <f>AVERAGE(C22,C27,C38,C50,C55,C56,C57,C74,C86,C88,C147,C166)</f>
        <v>83.333333333333329</v>
      </c>
    </row>
    <row r="205" spans="1:7">
      <c r="A205" s="2">
        <v>10</v>
      </c>
      <c r="B205" s="136" t="s">
        <v>629</v>
      </c>
      <c r="C205" s="167">
        <f>AVERAGE(C11,C21,C29,C31,C65,C89,C90,C96,C98,C138,C141,C151,C156,C173,C169)</f>
        <v>86.666666666666671</v>
      </c>
    </row>
    <row r="206" spans="1:7">
      <c r="A206" s="2">
        <v>11</v>
      </c>
      <c r="B206" s="136" t="s">
        <v>168</v>
      </c>
      <c r="C206" s="167">
        <f>AVERAGE(C170,C14,C16,C19,C28,C43,C45,C66,C79,C93,C94,C102,C112,C140,C172,C180)</f>
        <v>75</v>
      </c>
    </row>
    <row r="207" spans="1:7">
      <c r="A207" s="2">
        <v>12</v>
      </c>
      <c r="B207" s="136" t="s">
        <v>699</v>
      </c>
      <c r="C207" s="167">
        <f>AVERAGE(C23,C32,C37,C49,C64,C85,C110,C124,C127,C149,C155,C158)</f>
        <v>100</v>
      </c>
    </row>
    <row r="208" spans="1:7">
      <c r="A208" s="2">
        <v>13</v>
      </c>
      <c r="B208" s="136" t="s">
        <v>700</v>
      </c>
      <c r="C208" s="167">
        <f>AVERAGE(C24,C26,C35,C46,C67,C52,C70,C83,C87,C92,C103,C107,C109,C128,C136,C153,C187)</f>
        <v>88.235294117647058</v>
      </c>
    </row>
    <row r="209" spans="1:6">
      <c r="A209" s="2">
        <v>14</v>
      </c>
      <c r="B209" s="136" t="s">
        <v>509</v>
      </c>
      <c r="C209" s="167">
        <f>AVERAGE(C191,C3,C4,C5,C7,C9,C13,C18,C30,C42,C44,C48,C62,C82,C120,C123,C162)</f>
        <v>100</v>
      </c>
    </row>
    <row r="210" spans="1:6">
      <c r="A210" s="2">
        <v>15</v>
      </c>
      <c r="B210" s="136" t="s">
        <v>762</v>
      </c>
      <c r="C210" s="167">
        <f>AVERAGE(C182,C6,C8,C12,C20,C81,C154,C185)</f>
        <v>100</v>
      </c>
    </row>
    <row r="211" spans="1:6">
      <c r="A211" s="2">
        <v>16</v>
      </c>
      <c r="B211" s="136" t="s">
        <v>627</v>
      </c>
      <c r="C211" s="167">
        <f>AVERAGE(C15,C17,C39,C47,C71,C75,C77,C104,C108,C125,C135,C142,C188)</f>
        <v>92.307692307692307</v>
      </c>
    </row>
    <row r="212" spans="1:6">
      <c r="A212" s="116"/>
      <c r="B212" s="239"/>
      <c r="C212" s="153"/>
      <c r="D212" s="153"/>
      <c r="E212" s="153"/>
      <c r="F212" s="112"/>
    </row>
    <row r="213" spans="1:6">
      <c r="B213" s="196"/>
      <c r="F213" s="112"/>
    </row>
    <row r="214" spans="1:6">
      <c r="A214" s="2">
        <v>1</v>
      </c>
      <c r="B214" s="136" t="s">
        <v>442</v>
      </c>
      <c r="C214" s="167">
        <f>C77</f>
        <v>100</v>
      </c>
      <c r="D214" s="153"/>
      <c r="E214" s="153"/>
      <c r="F214" s="112"/>
    </row>
    <row r="215" spans="1:6">
      <c r="A215" s="2">
        <v>2</v>
      </c>
      <c r="B215" s="136" t="s">
        <v>117</v>
      </c>
      <c r="C215" s="167">
        <f>AVERAGE(C67,C70,C26,C109)</f>
        <v>75</v>
      </c>
      <c r="D215" s="153"/>
      <c r="E215" s="153"/>
      <c r="F215" s="112"/>
    </row>
    <row r="216" spans="1:6">
      <c r="A216" s="2">
        <v>3</v>
      </c>
      <c r="B216" s="136" t="s">
        <v>598</v>
      </c>
      <c r="C216" s="167">
        <f>AVERAGE(C129,C161)</f>
        <v>100</v>
      </c>
      <c r="D216" s="153"/>
      <c r="E216" s="153"/>
      <c r="F216" s="112"/>
    </row>
    <row r="217" spans="1:6">
      <c r="A217" s="2">
        <v>4</v>
      </c>
      <c r="B217" s="136" t="s">
        <v>119</v>
      </c>
      <c r="C217" s="167">
        <f>AVERAGE(C46,C92,C107,C128,C187)</f>
        <v>100</v>
      </c>
      <c r="D217" s="153"/>
      <c r="E217" s="153"/>
      <c r="F217" s="112"/>
    </row>
    <row r="218" spans="1:6">
      <c r="A218" s="2">
        <v>5</v>
      </c>
      <c r="B218" s="136" t="s">
        <v>112</v>
      </c>
      <c r="C218" s="167">
        <f>AVERAGE(C169,C173,C182,C170,C191,C185,C171,C172,C188,C156,C180,C2,C3,C4,C5,C6,C7,C8,C9,C10,C11,C12,C13,C14,C15,C16,C17,C18,C19,C20,C21,C22,C23,C24,C25,C27,C28,C29,C30,C31,C32,C33,C34,C35,C36,C37,C38,C39,C40,C41,C42,C43,C44,C45,C47,C48,C49,C50,C51,C52,C55,C56,C57,C58,C59,C60,C62,C63,C64,C65,C66,C71,C74,C75,C78,C79,C81,C82,C83,C85,C86,C87,C88,C89,C90,C91,C93,C94,C96,C98,C102,C103,C104,C108,C110,C112,C120,C123,C124,C127,C135,C136,C138,C140,C141,C147,C149,C151,C153,C154,C155,C158,C162,C166)</f>
        <v>91.228070175438603</v>
      </c>
      <c r="D218" s="153"/>
      <c r="E218" s="153"/>
      <c r="F218" s="112"/>
    </row>
    <row r="219" spans="1:6">
      <c r="A219" s="2">
        <v>6</v>
      </c>
      <c r="B219" s="136" t="s">
        <v>614</v>
      </c>
      <c r="C219" s="167">
        <f>AVERAGE(C133,C174)</f>
        <v>100</v>
      </c>
      <c r="D219" s="153"/>
      <c r="E219" s="153"/>
      <c r="F219" s="112"/>
    </row>
    <row r="220" spans="1:6">
      <c r="A220" s="2">
        <v>7</v>
      </c>
      <c r="B220" s="136" t="s">
        <v>524</v>
      </c>
      <c r="C220" s="167">
        <f>AVERAGE(C95,C97,C99,C122,C126,C150,C189)</f>
        <v>100</v>
      </c>
      <c r="D220" s="153"/>
      <c r="E220" s="153"/>
      <c r="F220" s="112"/>
    </row>
    <row r="221" spans="1:6">
      <c r="A221" s="2">
        <v>8</v>
      </c>
      <c r="B221" s="136" t="s">
        <v>805</v>
      </c>
      <c r="C221" s="167">
        <f>AVERAGE(C183,C184)</f>
        <v>100</v>
      </c>
      <c r="D221" s="153"/>
      <c r="E221" s="153"/>
      <c r="F221" s="112"/>
    </row>
    <row r="222" spans="1:6">
      <c r="A222" s="2">
        <v>9</v>
      </c>
      <c r="B222" s="136" t="s">
        <v>649</v>
      </c>
      <c r="C222" s="167">
        <f>AVERAGE(C146,C148,C163,C165)</f>
        <v>100</v>
      </c>
      <c r="D222" s="153"/>
      <c r="E222" s="153"/>
      <c r="F222" s="112"/>
    </row>
    <row r="223" spans="1:6">
      <c r="A223" s="2">
        <v>10</v>
      </c>
      <c r="B223" s="136" t="s">
        <v>122</v>
      </c>
      <c r="C223" s="167">
        <f>AVERAGE(C178,C175,C53,C54,C68,C69,C115,C116,C117,C143,C144,C145,C159,C168,C192,C193)</f>
        <v>100</v>
      </c>
      <c r="D223" s="153"/>
      <c r="E223" s="153"/>
      <c r="F223" s="112"/>
    </row>
    <row r="224" spans="1:6">
      <c r="A224" s="2">
        <v>11</v>
      </c>
      <c r="B224" s="136" t="s">
        <v>171</v>
      </c>
      <c r="C224" s="167">
        <f>AVERAGE(C181,C73,C111,C137)</f>
        <v>100</v>
      </c>
      <c r="D224" s="153"/>
      <c r="E224" s="153"/>
      <c r="F224" s="112"/>
    </row>
    <row r="225" spans="1:6">
      <c r="A225" s="2">
        <v>12</v>
      </c>
      <c r="B225" s="136" t="s">
        <v>770</v>
      </c>
      <c r="C225" s="167">
        <f>AVERAGE(C176,C177,C186)</f>
        <v>0</v>
      </c>
      <c r="D225" s="153"/>
      <c r="E225" s="153"/>
      <c r="F225" s="112"/>
    </row>
    <row r="226" spans="1:6">
      <c r="A226" s="2">
        <v>13</v>
      </c>
      <c r="B226" s="136" t="s">
        <v>124</v>
      </c>
      <c r="C226" s="167">
        <f>AVERAGE(C190,C72,C84,C101,C118,C119,C139,C167)</f>
        <v>100</v>
      </c>
      <c r="D226" s="153"/>
      <c r="E226" s="153"/>
      <c r="F226" s="112"/>
    </row>
    <row r="227" spans="1:6">
      <c r="A227" s="2">
        <v>14</v>
      </c>
      <c r="B227" s="136" t="s">
        <v>654</v>
      </c>
      <c r="C227" s="167">
        <f>AVERAGE(C152,C164)</f>
        <v>50</v>
      </c>
      <c r="D227" s="153"/>
      <c r="E227" s="153"/>
      <c r="F227" s="112"/>
    </row>
    <row r="228" spans="1:6">
      <c r="A228" s="2">
        <v>15</v>
      </c>
      <c r="B228" s="136" t="s">
        <v>471</v>
      </c>
      <c r="C228" s="167">
        <f>AVERAGE(C80,C100,C121,C130,C157,C179)</f>
        <v>100</v>
      </c>
      <c r="D228" s="153"/>
      <c r="E228" s="153"/>
      <c r="F228" s="112"/>
    </row>
    <row r="229" spans="1:6">
      <c r="A229" s="2">
        <v>16</v>
      </c>
      <c r="B229" s="136" t="s">
        <v>559</v>
      </c>
      <c r="C229" s="167">
        <f>AVERAGE(C113,C114,C132,C134)</f>
        <v>100</v>
      </c>
      <c r="D229" s="153"/>
      <c r="E229" s="153"/>
      <c r="F229" s="112"/>
    </row>
    <row r="230" spans="1:6">
      <c r="A230" s="2">
        <v>17</v>
      </c>
      <c r="B230" s="136" t="s">
        <v>584</v>
      </c>
      <c r="C230" s="167">
        <f>AVERAGE(C125,C142)</f>
        <v>100</v>
      </c>
      <c r="D230" s="153"/>
      <c r="E230" s="153"/>
      <c r="F230" s="112"/>
    </row>
    <row r="231" spans="1:6">
      <c r="A231" s="2">
        <v>18</v>
      </c>
      <c r="B231" s="136" t="s">
        <v>593</v>
      </c>
      <c r="C231" s="167">
        <f>C131</f>
        <v>0</v>
      </c>
      <c r="D231" s="153"/>
      <c r="E231" s="153"/>
      <c r="F231" s="112"/>
    </row>
    <row r="232" spans="1:6">
      <c r="A232" s="2">
        <v>19</v>
      </c>
      <c r="B232" s="136" t="s">
        <v>115</v>
      </c>
      <c r="C232" s="167">
        <f>AVERAGE(C61,C76,C105,C106,C160)</f>
        <v>100</v>
      </c>
      <c r="D232" s="153"/>
      <c r="E232" s="153"/>
      <c r="F232" s="112"/>
    </row>
    <row r="233" spans="1:6">
      <c r="A233" s="116"/>
      <c r="B233" s="116"/>
      <c r="C233" s="171"/>
    </row>
    <row r="234" spans="1:6">
      <c r="C234" s="171"/>
    </row>
    <row r="235" spans="1:6">
      <c r="A235" s="2">
        <v>1</v>
      </c>
      <c r="B235" s="136" t="s">
        <v>167</v>
      </c>
      <c r="C235" s="167">
        <f>AVERAGE(C183,C184,C192,C193,C189,C167,C190,C181,C178,C174,C175,C179,C168,C159,C53,C54,C68,C69,C72,C73,C80,C84,C95,C97,C99,C100,C101,C111,C115,C116,C117,C118,C119,C121,C122,C126,C129,C130,C133,C137,C139,C143,C144,C145,C146,C148,C150,C152,C157,C161,C163,C164,C165)</f>
        <v>98.113207547169807</v>
      </c>
    </row>
    <row r="236" spans="1:6">
      <c r="A236" s="2">
        <v>2</v>
      </c>
      <c r="B236" s="136" t="s">
        <v>170</v>
      </c>
      <c r="C236" s="167">
        <f>AVERAGE(C61,C76,C105,C106,C113,C114,C131,C132,C134,C160)</f>
        <v>90</v>
      </c>
    </row>
    <row r="237" spans="1:6">
      <c r="A237" s="2">
        <v>3</v>
      </c>
      <c r="B237" s="136" t="s">
        <v>777</v>
      </c>
      <c r="C237" s="167">
        <f>AVERAGE(C176,C177,C186)</f>
        <v>0</v>
      </c>
    </row>
    <row r="238" spans="1:6">
      <c r="A238" s="2">
        <v>4</v>
      </c>
      <c r="B238" s="136" t="s">
        <v>620</v>
      </c>
      <c r="C238" s="167">
        <f>AVERAGE(C187,C191,C170,C172,C180,C3,C4,C5,C7,C9,C13,C14,C16,C18,C19,C23,C24,C26,C28,C30,C32,C35,C37,C42,C43,C44,C45,C46,C48,C49,C52,C62,C64,C66,C67,C70,C79,C82,C83,C85,C87,C92,C93,C94,C102,C103,C107,C109,C110,C112,C120,C123,C124,C127,C128,C136,C140,C149,C153,C155,C158,C162)</f>
        <v>90.322580645161295</v>
      </c>
    </row>
    <row r="239" spans="1:6">
      <c r="A239" s="2">
        <v>5</v>
      </c>
      <c r="B239" s="89" t="s">
        <v>701</v>
      </c>
      <c r="C239" s="167">
        <f>AVERAGE(C169,C173,C182,C185,C171,C188,C51,C156,C2,C6,C8,C10,C11,C12,C15,C17,C20,C21,C22,C25,C27,C29,C31,C33,C34,C36,C38,C39,C40,C41,C47,C50,C55,C56,C57,C58,C59,C60,C63,C65,C71,C74,C75,C77,C78,C81,C86,C88,C89,C90,C91,C96,C98,C104,C108,C125,C135,C138,C141,C142,C147,C151,C154,C166)</f>
        <v>92.1875</v>
      </c>
    </row>
    <row r="241" spans="2:10">
      <c r="B241" s="123" t="s">
        <v>218</v>
      </c>
    </row>
    <row r="243" spans="2:10">
      <c r="B243" s="352" t="s">
        <v>391</v>
      </c>
      <c r="C243" s="357"/>
      <c r="D243" s="357"/>
      <c r="E243" s="357"/>
      <c r="F243" s="357"/>
      <c r="G243" s="357"/>
      <c r="H243" s="357"/>
      <c r="I243" s="357"/>
      <c r="J243" s="357"/>
    </row>
    <row r="244" spans="2:10">
      <c r="B244" s="352" t="s">
        <v>392</v>
      </c>
      <c r="C244" s="357"/>
      <c r="D244" s="357"/>
      <c r="E244" s="357"/>
      <c r="F244" s="357"/>
      <c r="G244" s="357"/>
      <c r="H244" s="357"/>
      <c r="I244" s="357"/>
      <c r="J244" s="357"/>
    </row>
    <row r="245" spans="2:10">
      <c r="B245" s="352" t="s">
        <v>393</v>
      </c>
      <c r="C245" s="352"/>
      <c r="D245" s="352"/>
      <c r="E245" s="352"/>
      <c r="F245" s="352"/>
      <c r="G245" s="352"/>
      <c r="H245" s="352"/>
      <c r="I245" s="352"/>
      <c r="J245" s="352"/>
    </row>
    <row r="246" spans="2:10">
      <c r="B246" s="352" t="s">
        <v>394</v>
      </c>
      <c r="C246" s="352"/>
      <c r="D246" s="352"/>
      <c r="E246" s="352"/>
      <c r="F246" s="352"/>
      <c r="G246" s="352"/>
      <c r="H246" s="352"/>
      <c r="I246" s="352"/>
      <c r="J246" s="352"/>
    </row>
  </sheetData>
  <mergeCells count="4">
    <mergeCell ref="B243:J243"/>
    <mergeCell ref="B244:J244"/>
    <mergeCell ref="B245:J245"/>
    <mergeCell ref="B246:J246"/>
  </mergeCells>
  <conditionalFormatting sqref="C2:C193">
    <cfRule type="cellIs" dxfId="127" priority="70" operator="equal">
      <formula>0</formula>
    </cfRule>
    <cfRule type="cellIs" dxfId="126" priority="71" operator="equal">
      <formula>100</formula>
    </cfRule>
  </conditionalFormatting>
  <conditionalFormatting sqref="C214:C232 C235:C239 C196:C211">
    <cfRule type="cellIs" dxfId="125" priority="48" operator="equal">
      <formula>100</formula>
    </cfRule>
  </conditionalFormatting>
  <conditionalFormatting sqref="C214:C232 C235:C239 C196:C211">
    <cfRule type="cellIs" dxfId="124" priority="30" operator="lessThan">
      <formula>90</formula>
    </cfRule>
    <cfRule type="cellIs" dxfId="123" priority="31" operator="between">
      <formula>99.99</formula>
      <formula>90</formula>
    </cfRule>
  </conditionalFormatting>
  <hyperlinks>
    <hyperlink ref="F1" location="СВОД!A1" display="СВОД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A254"/>
  <sheetViews>
    <sheetView zoomScale="85" zoomScaleNormal="85" workbookViewId="0">
      <pane xSplit="1" ySplit="1" topLeftCell="B161" activePane="bottomRight" state="frozen"/>
      <selection activeCell="G201" sqref="G201"/>
      <selection pane="topRight" activeCell="G201" sqref="G201"/>
      <selection pane="bottomLeft" activeCell="G201" sqref="G201"/>
      <selection pane="bottomRight" activeCell="A167" sqref="A167:B193"/>
    </sheetView>
  </sheetViews>
  <sheetFormatPr defaultRowHeight="14.4"/>
  <cols>
    <col min="1" max="1" width="5" bestFit="1" customWidth="1"/>
    <col min="2" max="2" width="29.109375" bestFit="1" customWidth="1"/>
    <col min="3" max="3" width="7.109375" customWidth="1"/>
    <col min="4" max="19" width="9.109375" hidden="1" customWidth="1"/>
    <col min="20" max="21" width="0" hidden="1" customWidth="1"/>
    <col min="22" max="22" width="12.77734375" bestFit="1" customWidth="1"/>
    <col min="24" max="24" width="20" bestFit="1" customWidth="1"/>
    <col min="25" max="25" width="20.6640625" bestFit="1" customWidth="1"/>
  </cols>
  <sheetData>
    <row r="1" spans="1:25" ht="57.6">
      <c r="A1" s="1" t="s">
        <v>0</v>
      </c>
      <c r="B1" s="3" t="s">
        <v>1</v>
      </c>
      <c r="C1" s="75" t="s">
        <v>206</v>
      </c>
      <c r="D1" s="19" t="s">
        <v>133</v>
      </c>
      <c r="E1" s="19" t="s">
        <v>134</v>
      </c>
      <c r="F1" s="19" t="s">
        <v>135</v>
      </c>
      <c r="G1" s="20" t="s">
        <v>136</v>
      </c>
      <c r="H1" s="20" t="s">
        <v>137</v>
      </c>
      <c r="I1" s="20" t="s">
        <v>138</v>
      </c>
      <c r="J1" s="20" t="s">
        <v>139</v>
      </c>
      <c r="K1" s="20" t="s">
        <v>140</v>
      </c>
      <c r="L1" s="20" t="s">
        <v>141</v>
      </c>
      <c r="M1" s="20" t="s">
        <v>142</v>
      </c>
      <c r="N1" s="20" t="s">
        <v>143</v>
      </c>
      <c r="O1" s="20" t="s">
        <v>144</v>
      </c>
      <c r="P1" s="20" t="s">
        <v>145</v>
      </c>
      <c r="Q1" s="20" t="s">
        <v>146</v>
      </c>
      <c r="R1" s="20" t="s">
        <v>147</v>
      </c>
      <c r="S1" s="20" t="s">
        <v>148</v>
      </c>
      <c r="V1" s="249" t="str">
        <f>СВОД!E1</f>
        <v>Супервайзер</v>
      </c>
      <c r="X1" s="10" t="s">
        <v>100</v>
      </c>
    </row>
    <row r="2" spans="1:25">
      <c r="A2" s="1">
        <v>1</v>
      </c>
      <c r="B2" s="1" t="s">
        <v>2</v>
      </c>
      <c r="C2" s="77">
        <v>100</v>
      </c>
      <c r="D2" t="e">
        <v>#REF!</v>
      </c>
      <c r="E2" t="e">
        <v>#REF!</v>
      </c>
      <c r="F2" t="e">
        <v>#REF!</v>
      </c>
      <c r="G2" t="e">
        <v>#REF!</v>
      </c>
      <c r="H2" t="e">
        <v>#REF!</v>
      </c>
      <c r="I2" t="e">
        <v>#REF!</v>
      </c>
      <c r="J2" t="e">
        <v>#REF!</v>
      </c>
      <c r="K2" t="e">
        <v>#REF!</v>
      </c>
      <c r="L2" t="e">
        <v>#REF!</v>
      </c>
      <c r="M2" t="e">
        <v>#REF!</v>
      </c>
      <c r="N2" t="e">
        <v>#REF!</v>
      </c>
      <c r="P2" t="e">
        <v>#REF!</v>
      </c>
      <c r="Q2" t="e">
        <v>#REF!</v>
      </c>
      <c r="R2" t="e">
        <v>#REF!</v>
      </c>
      <c r="S2" t="e">
        <v>#REF!</v>
      </c>
      <c r="V2" s="249" t="str">
        <f>СВОД!E2</f>
        <v>Ахрамеева</v>
      </c>
    </row>
    <row r="3" spans="1:25">
      <c r="A3" s="1">
        <v>2</v>
      </c>
      <c r="B3" s="1" t="s">
        <v>3</v>
      </c>
      <c r="C3" s="77">
        <v>100</v>
      </c>
      <c r="D3" t="e">
        <v>#REF!</v>
      </c>
      <c r="E3" t="e">
        <v>#REF!</v>
      </c>
      <c r="F3" t="e">
        <v>#REF!</v>
      </c>
      <c r="G3" t="e">
        <v>#REF!</v>
      </c>
      <c r="H3" t="e">
        <v>#REF!</v>
      </c>
      <c r="I3" t="e">
        <v>#REF!</v>
      </c>
      <c r="J3" t="e">
        <v>#REF!</v>
      </c>
      <c r="K3" t="e">
        <v>#REF!</v>
      </c>
      <c r="L3" t="e">
        <v>#REF!</v>
      </c>
      <c r="M3" t="e">
        <v>#REF!</v>
      </c>
      <c r="N3" t="e">
        <v>#REF!</v>
      </c>
      <c r="P3" t="e">
        <v>#REF!</v>
      </c>
      <c r="Q3" t="e">
        <v>#REF!</v>
      </c>
      <c r="R3" t="e">
        <v>#REF!</v>
      </c>
      <c r="S3" t="e">
        <v>#REF!</v>
      </c>
      <c r="V3" s="249" t="str">
        <f>СВОД!E3</f>
        <v>Неуймина</v>
      </c>
    </row>
    <row r="4" spans="1:25">
      <c r="A4" s="1">
        <v>3</v>
      </c>
      <c r="B4" s="1" t="s">
        <v>4</v>
      </c>
      <c r="C4" s="77">
        <v>100</v>
      </c>
      <c r="D4" t="e">
        <v>#REF!</v>
      </c>
      <c r="E4" t="e">
        <v>#REF!</v>
      </c>
      <c r="F4" t="e">
        <v>#REF!</v>
      </c>
      <c r="G4" t="e">
        <v>#REF!</v>
      </c>
      <c r="H4" t="e">
        <v>#REF!</v>
      </c>
      <c r="I4" t="e">
        <v>#REF!</v>
      </c>
      <c r="J4" t="e">
        <v>#REF!</v>
      </c>
      <c r="K4" t="e">
        <v>#REF!</v>
      </c>
      <c r="L4" t="e">
        <v>#REF!</v>
      </c>
      <c r="M4" t="e">
        <v>#REF!</v>
      </c>
      <c r="N4" t="e">
        <v>#REF!</v>
      </c>
      <c r="O4" t="e">
        <v>#REF!</v>
      </c>
      <c r="P4" t="e">
        <v>#REF!</v>
      </c>
      <c r="Q4" t="e">
        <v>#REF!</v>
      </c>
      <c r="R4" t="e">
        <v>#REF!</v>
      </c>
      <c r="S4" t="e">
        <v>#REF!</v>
      </c>
      <c r="V4" s="249" t="str">
        <f>СВОД!E4</f>
        <v>Неуймина</v>
      </c>
    </row>
    <row r="5" spans="1:25">
      <c r="A5" s="1">
        <v>4</v>
      </c>
      <c r="B5" s="1" t="s">
        <v>5</v>
      </c>
      <c r="C5" s="77">
        <v>100</v>
      </c>
      <c r="D5" t="e">
        <v>#REF!</v>
      </c>
      <c r="E5" t="e">
        <v>#REF!</v>
      </c>
      <c r="F5" t="e">
        <v>#REF!</v>
      </c>
      <c r="G5" t="e">
        <v>#REF!</v>
      </c>
      <c r="H5" t="e">
        <v>#REF!</v>
      </c>
      <c r="I5" t="e">
        <v>#REF!</v>
      </c>
      <c r="J5" t="e">
        <v>#REF!</v>
      </c>
      <c r="K5" t="e">
        <v>#REF!</v>
      </c>
      <c r="L5" t="e">
        <v>#REF!</v>
      </c>
      <c r="M5" t="e">
        <v>#REF!</v>
      </c>
      <c r="N5" t="e">
        <v>#REF!</v>
      </c>
      <c r="O5" t="e">
        <v>#REF!</v>
      </c>
      <c r="P5" t="e">
        <v>#REF!</v>
      </c>
      <c r="Q5" t="e">
        <v>#REF!</v>
      </c>
      <c r="R5" t="e">
        <v>#REF!</v>
      </c>
      <c r="S5" t="e">
        <v>#REF!</v>
      </c>
      <c r="V5" s="249" t="str">
        <f>СВОД!E5</f>
        <v>Неуймина</v>
      </c>
      <c r="X5" s="4" t="s">
        <v>266</v>
      </c>
      <c r="Y5" s="48"/>
    </row>
    <row r="6" spans="1:25">
      <c r="A6" s="1">
        <v>5</v>
      </c>
      <c r="B6" s="1" t="s">
        <v>6</v>
      </c>
      <c r="C6" s="77">
        <v>100</v>
      </c>
      <c r="D6" t="e">
        <v>#REF!</v>
      </c>
      <c r="E6" t="e">
        <v>#REF!</v>
      </c>
      <c r="F6" t="e">
        <v>#REF!</v>
      </c>
      <c r="G6" t="e">
        <v>#REF!</v>
      </c>
      <c r="H6" t="e">
        <v>#REF!</v>
      </c>
      <c r="I6" t="e">
        <v>#REF!</v>
      </c>
      <c r="J6" t="e">
        <v>#REF!</v>
      </c>
      <c r="K6" t="e">
        <v>#REF!</v>
      </c>
      <c r="L6" t="e">
        <v>#REF!</v>
      </c>
      <c r="M6" t="e">
        <v>#REF!</v>
      </c>
      <c r="N6" t="e">
        <v>#REF!</v>
      </c>
      <c r="O6" t="e">
        <v>#REF!</v>
      </c>
      <c r="P6" t="e">
        <v>#REF!</v>
      </c>
      <c r="Q6" t="e">
        <v>#REF!</v>
      </c>
      <c r="R6" t="e">
        <v>#REF!</v>
      </c>
      <c r="S6" t="e">
        <v>#REF!</v>
      </c>
      <c r="V6" s="249" t="str">
        <f>СВОД!E6</f>
        <v>Дарьин</v>
      </c>
      <c r="X6" s="4" t="s">
        <v>267</v>
      </c>
      <c r="Y6" s="49"/>
    </row>
    <row r="7" spans="1:25">
      <c r="A7" s="1">
        <v>6</v>
      </c>
      <c r="B7" s="1" t="s">
        <v>7</v>
      </c>
      <c r="C7" s="77">
        <v>100</v>
      </c>
      <c r="D7" t="e">
        <v>#REF!</v>
      </c>
      <c r="E7" t="e">
        <v>#REF!</v>
      </c>
      <c r="F7" t="e">
        <v>#REF!</v>
      </c>
      <c r="G7" t="e">
        <v>#REF!</v>
      </c>
      <c r="H7" t="e">
        <v>#REF!</v>
      </c>
      <c r="I7" t="e">
        <v>#REF!</v>
      </c>
      <c r="J7" t="e">
        <v>#REF!</v>
      </c>
      <c r="K7" t="e">
        <v>#REF!</v>
      </c>
      <c r="L7" t="e">
        <v>#REF!</v>
      </c>
      <c r="M7" t="e">
        <v>#REF!</v>
      </c>
      <c r="N7" t="e">
        <v>#REF!</v>
      </c>
      <c r="O7" t="e">
        <v>#REF!</v>
      </c>
      <c r="P7" t="e">
        <v>#REF!</v>
      </c>
      <c r="Q7" t="e">
        <v>#REF!</v>
      </c>
      <c r="R7" t="e">
        <v>#REF!</v>
      </c>
      <c r="S7" t="e">
        <v>#REF!</v>
      </c>
      <c r="V7" s="249" t="str">
        <f>СВОД!E7</f>
        <v>Неуймина</v>
      </c>
      <c r="X7" s="4" t="s">
        <v>183</v>
      </c>
      <c r="Y7" s="50"/>
    </row>
    <row r="8" spans="1:25">
      <c r="A8" s="1">
        <v>7</v>
      </c>
      <c r="B8" s="1" t="s">
        <v>8</v>
      </c>
      <c r="C8" s="77">
        <v>100</v>
      </c>
      <c r="D8" t="e">
        <v>#REF!</v>
      </c>
      <c r="E8" t="e">
        <v>#REF!</v>
      </c>
      <c r="F8" t="e">
        <v>#REF!</v>
      </c>
      <c r="G8" s="125">
        <v>42117</v>
      </c>
      <c r="H8" t="e">
        <v>#REF!</v>
      </c>
      <c r="I8" t="e">
        <v>#REF!</v>
      </c>
      <c r="J8" t="e">
        <v>#REF!</v>
      </c>
      <c r="K8" t="e">
        <v>#REF!</v>
      </c>
      <c r="L8" t="e">
        <v>#REF!</v>
      </c>
      <c r="M8" t="e">
        <v>#REF!</v>
      </c>
      <c r="N8" t="e">
        <v>#REF!</v>
      </c>
      <c r="O8" t="e">
        <v>#REF!</v>
      </c>
      <c r="P8" t="e">
        <v>#REF!</v>
      </c>
      <c r="Q8" t="e">
        <v>#REF!</v>
      </c>
      <c r="R8" t="e">
        <v>#REF!</v>
      </c>
      <c r="S8" t="e">
        <v>#REF!</v>
      </c>
      <c r="V8" s="249" t="str">
        <f>СВОД!E8</f>
        <v>Дарьин</v>
      </c>
    </row>
    <row r="9" spans="1:25">
      <c r="A9" s="1">
        <v>8</v>
      </c>
      <c r="B9" s="1" t="s">
        <v>9</v>
      </c>
      <c r="C9" s="77">
        <v>100</v>
      </c>
      <c r="D9" t="e">
        <v>#REF!</v>
      </c>
      <c r="E9" t="e">
        <v>#REF!</v>
      </c>
      <c r="F9" t="e">
        <v>#REF!</v>
      </c>
      <c r="G9" t="e">
        <v>#REF!</v>
      </c>
      <c r="H9" t="e">
        <v>#REF!</v>
      </c>
      <c r="I9" t="e">
        <v>#REF!</v>
      </c>
      <c r="J9" t="e">
        <v>#REF!</v>
      </c>
      <c r="K9" t="e">
        <v>#REF!</v>
      </c>
      <c r="L9" t="e">
        <v>#REF!</v>
      </c>
      <c r="M9" t="e">
        <v>#REF!</v>
      </c>
      <c r="N9" t="e">
        <v>#REF!</v>
      </c>
      <c r="O9" t="e">
        <v>#REF!</v>
      </c>
      <c r="P9" t="e">
        <v>#REF!</v>
      </c>
      <c r="Q9" t="e">
        <v>#REF!</v>
      </c>
      <c r="R9" t="e">
        <v>#REF!</v>
      </c>
      <c r="S9" t="e">
        <v>#REF!</v>
      </c>
      <c r="V9" s="249" t="str">
        <f>СВОД!E9</f>
        <v>Неуймина</v>
      </c>
      <c r="X9" t="s">
        <v>288</v>
      </c>
      <c r="Y9" s="125">
        <v>42158</v>
      </c>
    </row>
    <row r="10" spans="1:25">
      <c r="A10" s="1">
        <v>9</v>
      </c>
      <c r="B10" s="1" t="s">
        <v>10</v>
      </c>
      <c r="C10" s="77">
        <v>100</v>
      </c>
      <c r="D10" t="e">
        <v>#REF!</v>
      </c>
      <c r="E10" t="e">
        <v>#REF!</v>
      </c>
      <c r="F10" t="e">
        <v>#REF!</v>
      </c>
      <c r="G10" t="e">
        <v>#REF!</v>
      </c>
      <c r="H10" t="e">
        <v>#REF!</v>
      </c>
      <c r="I10" t="e">
        <v>#REF!</v>
      </c>
      <c r="J10" t="e">
        <v>#REF!</v>
      </c>
      <c r="K10" t="e">
        <v>#REF!</v>
      </c>
      <c r="L10" t="e">
        <v>#REF!</v>
      </c>
      <c r="M10" t="e">
        <v>#REF!</v>
      </c>
      <c r="N10" t="e">
        <v>#REF!</v>
      </c>
      <c r="O10" t="e">
        <v>#REF!</v>
      </c>
      <c r="P10" t="e">
        <v>#REF!</v>
      </c>
      <c r="Q10" t="e">
        <v>#REF!</v>
      </c>
      <c r="R10" t="e">
        <v>#REF!</v>
      </c>
      <c r="S10" t="e">
        <v>#REF!</v>
      </c>
      <c r="V10" s="249" t="str">
        <f>СВОД!E10</f>
        <v>Ахрамеева</v>
      </c>
      <c r="X10" t="s">
        <v>289</v>
      </c>
      <c r="Y10" t="s">
        <v>476</v>
      </c>
    </row>
    <row r="11" spans="1:25">
      <c r="A11" s="1">
        <v>10</v>
      </c>
      <c r="B11" s="1" t="s">
        <v>11</v>
      </c>
      <c r="C11" s="77">
        <v>100</v>
      </c>
      <c r="D11" t="e">
        <v>#REF!</v>
      </c>
      <c r="E11" t="e">
        <v>#REF!</v>
      </c>
      <c r="F11" t="e">
        <v>#REF!</v>
      </c>
      <c r="G11" t="e">
        <v>#REF!</v>
      </c>
      <c r="H11" t="e">
        <v>#REF!</v>
      </c>
      <c r="I11" t="e">
        <v>#REF!</v>
      </c>
      <c r="J11" t="e">
        <v>#REF!</v>
      </c>
      <c r="K11" t="e">
        <v>#REF!</v>
      </c>
      <c r="L11" t="e">
        <v>#REF!</v>
      </c>
      <c r="M11" t="e">
        <v>#REF!</v>
      </c>
      <c r="N11" t="e">
        <v>#REF!</v>
      </c>
      <c r="O11" t="e">
        <v>#REF!</v>
      </c>
      <c r="P11" t="e">
        <v>#REF!</v>
      </c>
      <c r="Q11" t="e">
        <v>#REF!</v>
      </c>
      <c r="R11" t="e">
        <v>#REF!</v>
      </c>
      <c r="S11" t="e">
        <v>#REF!</v>
      </c>
      <c r="V11" s="249" t="str">
        <f>СВОД!E11</f>
        <v>Калинина</v>
      </c>
    </row>
    <row r="12" spans="1:25">
      <c r="A12" s="1">
        <v>11</v>
      </c>
      <c r="B12" s="1" t="s">
        <v>12</v>
      </c>
      <c r="C12" s="77">
        <v>98.4</v>
      </c>
      <c r="D12" t="e">
        <v>#REF!</v>
      </c>
      <c r="E12" t="e">
        <v>#REF!</v>
      </c>
      <c r="F12" t="e">
        <v>#REF!</v>
      </c>
      <c r="G12" t="e">
        <v>#REF!</v>
      </c>
      <c r="H12" t="e">
        <v>#REF!</v>
      </c>
      <c r="I12" t="e">
        <v>#REF!</v>
      </c>
      <c r="J12" t="e">
        <v>#REF!</v>
      </c>
      <c r="K12" t="e">
        <v>#REF!</v>
      </c>
      <c r="L12" t="e">
        <v>#REF!</v>
      </c>
      <c r="M12" t="e">
        <v>#REF!</v>
      </c>
      <c r="N12" t="e">
        <v>#REF!</v>
      </c>
      <c r="O12" t="e">
        <v>#REF!</v>
      </c>
      <c r="P12" t="e">
        <v>#REF!</v>
      </c>
      <c r="Q12" t="e">
        <v>#REF!</v>
      </c>
      <c r="R12" t="e">
        <v>#REF!</v>
      </c>
      <c r="S12" t="e">
        <v>#REF!</v>
      </c>
      <c r="V12" s="249" t="str">
        <f>СВОД!E12</f>
        <v>Дарьин</v>
      </c>
    </row>
    <row r="13" spans="1:25">
      <c r="A13" s="1">
        <v>12</v>
      </c>
      <c r="B13" s="1" t="s">
        <v>13</v>
      </c>
      <c r="C13" s="77">
        <v>100</v>
      </c>
      <c r="D13" t="e">
        <v>#REF!</v>
      </c>
      <c r="E13" t="e">
        <v>#REF!</v>
      </c>
      <c r="F13" t="e">
        <v>#REF!</v>
      </c>
      <c r="G13" t="e">
        <v>#REF!</v>
      </c>
      <c r="H13" t="e">
        <v>#REF!</v>
      </c>
      <c r="I13" t="e">
        <v>#REF!</v>
      </c>
      <c r="J13" t="e">
        <v>#REF!</v>
      </c>
      <c r="K13" t="e">
        <v>#REF!</v>
      </c>
      <c r="L13" t="e">
        <v>#REF!</v>
      </c>
      <c r="M13" t="e">
        <v>#REF!</v>
      </c>
      <c r="N13" t="e">
        <v>#REF!</v>
      </c>
      <c r="O13" t="e">
        <v>#REF!</v>
      </c>
      <c r="P13" t="e">
        <v>#REF!</v>
      </c>
      <c r="Q13" t="e">
        <v>#REF!</v>
      </c>
      <c r="R13" t="e">
        <v>#REF!</v>
      </c>
      <c r="S13" t="e">
        <v>#REF!</v>
      </c>
      <c r="V13" s="249" t="str">
        <f>СВОД!E13</f>
        <v>Неуймина</v>
      </c>
    </row>
    <row r="14" spans="1:25">
      <c r="A14" s="1">
        <v>13</v>
      </c>
      <c r="B14" s="1" t="s">
        <v>14</v>
      </c>
      <c r="C14" s="77">
        <v>100</v>
      </c>
      <c r="D14" t="e">
        <v>#REF!</v>
      </c>
      <c r="E14" t="e">
        <v>#REF!</v>
      </c>
      <c r="F14" t="e">
        <v>#REF!</v>
      </c>
      <c r="G14" t="e">
        <v>#REF!</v>
      </c>
      <c r="H14" t="e">
        <v>#REF!</v>
      </c>
      <c r="I14" t="e">
        <v>#REF!</v>
      </c>
      <c r="J14" t="e">
        <v>#REF!</v>
      </c>
      <c r="K14" t="e">
        <v>#REF!</v>
      </c>
      <c r="L14" t="e">
        <v>#REF!</v>
      </c>
      <c r="M14" t="e">
        <v>#REF!</v>
      </c>
      <c r="N14" t="e">
        <v>#REF!</v>
      </c>
      <c r="O14" t="e">
        <v>#REF!</v>
      </c>
      <c r="P14" t="e">
        <v>#REF!</v>
      </c>
      <c r="Q14" t="e">
        <v>#REF!</v>
      </c>
      <c r="R14" t="e">
        <v>#REF!</v>
      </c>
      <c r="S14" t="e">
        <v>#REF!</v>
      </c>
      <c r="V14" s="249" t="str">
        <f>СВОД!E14</f>
        <v>Клементьева</v>
      </c>
    </row>
    <row r="15" spans="1:25">
      <c r="A15" s="1">
        <v>14</v>
      </c>
      <c r="B15" s="1" t="s">
        <v>15</v>
      </c>
      <c r="C15" s="77">
        <v>100</v>
      </c>
      <c r="D15" t="e">
        <v>#REF!</v>
      </c>
      <c r="E15" t="e">
        <v>#REF!</v>
      </c>
      <c r="F15" t="e">
        <v>#REF!</v>
      </c>
      <c r="G15" t="e">
        <v>#REF!</v>
      </c>
      <c r="H15" t="e">
        <v>#REF!</v>
      </c>
      <c r="I15" t="e">
        <v>#REF!</v>
      </c>
      <c r="J15" t="e">
        <v>#REF!</v>
      </c>
      <c r="K15" t="e">
        <v>#REF!</v>
      </c>
      <c r="L15" t="e">
        <v>#REF!</v>
      </c>
      <c r="M15" t="e">
        <v>#REF!</v>
      </c>
      <c r="N15" t="e">
        <v>#REF!</v>
      </c>
      <c r="O15" t="e">
        <v>#REF!</v>
      </c>
      <c r="P15" t="e">
        <v>#REF!</v>
      </c>
      <c r="Q15" t="e">
        <v>#REF!</v>
      </c>
      <c r="R15" t="e">
        <v>#REF!</v>
      </c>
      <c r="S15" t="e">
        <v>#REF!</v>
      </c>
      <c r="V15" s="249" t="str">
        <f>СВОД!E15</f>
        <v>Хасанов</v>
      </c>
    </row>
    <row r="16" spans="1:25">
      <c r="A16" s="1">
        <v>15</v>
      </c>
      <c r="B16" s="1" t="s">
        <v>16</v>
      </c>
      <c r="C16" s="77">
        <v>100</v>
      </c>
      <c r="D16" t="e">
        <v>#REF!</v>
      </c>
      <c r="E16" t="e">
        <v>#REF!</v>
      </c>
      <c r="F16" t="e">
        <v>#REF!</v>
      </c>
      <c r="G16" t="e">
        <v>#REF!</v>
      </c>
      <c r="H16" t="e">
        <v>#REF!</v>
      </c>
      <c r="I16" t="e">
        <v>#REF!</v>
      </c>
      <c r="J16" t="e">
        <v>#REF!</v>
      </c>
      <c r="K16" t="e">
        <v>#REF!</v>
      </c>
      <c r="L16" t="e">
        <v>#REF!</v>
      </c>
      <c r="M16" t="e">
        <v>#REF!</v>
      </c>
      <c r="N16" t="e">
        <v>#REF!</v>
      </c>
      <c r="O16" t="e">
        <v>#REF!</v>
      </c>
      <c r="P16" t="e">
        <v>#REF!</v>
      </c>
      <c r="Q16" t="e">
        <v>#REF!</v>
      </c>
      <c r="R16" t="e">
        <v>#REF!</v>
      </c>
      <c r="S16" t="e">
        <v>#REF!</v>
      </c>
      <c r="V16" s="249" t="str">
        <f>СВОД!E16</f>
        <v>Клементьева</v>
      </c>
    </row>
    <row r="17" spans="1:22">
      <c r="A17" s="1">
        <v>16</v>
      </c>
      <c r="B17" s="1" t="s">
        <v>17</v>
      </c>
      <c r="C17" s="77">
        <v>95.854545454545459</v>
      </c>
      <c r="D17" t="e">
        <v>#REF!</v>
      </c>
      <c r="E17" t="e">
        <v>#REF!</v>
      </c>
      <c r="F17" t="e">
        <v>#REF!</v>
      </c>
      <c r="G17" t="e">
        <v>#REF!</v>
      </c>
      <c r="H17" t="e">
        <v>#REF!</v>
      </c>
      <c r="I17" t="e">
        <v>#REF!</v>
      </c>
      <c r="J17" t="e">
        <v>#REF!</v>
      </c>
      <c r="K17" t="e">
        <v>#REF!</v>
      </c>
      <c r="L17" t="e">
        <v>#REF!</v>
      </c>
      <c r="M17" t="e">
        <v>#REF!</v>
      </c>
      <c r="N17" t="e">
        <v>#REF!</v>
      </c>
      <c r="O17" t="e">
        <v>#REF!</v>
      </c>
      <c r="P17" t="e">
        <v>#REF!</v>
      </c>
      <c r="Q17" t="e">
        <v>#REF!</v>
      </c>
      <c r="R17" t="e">
        <v>#REF!</v>
      </c>
      <c r="S17" t="e">
        <v>#REF!</v>
      </c>
      <c r="V17" s="249" t="str">
        <f>СВОД!E17</f>
        <v>Хасанов</v>
      </c>
    </row>
    <row r="18" spans="1:22">
      <c r="A18" s="1">
        <v>17</v>
      </c>
      <c r="B18" s="1" t="s">
        <v>18</v>
      </c>
      <c r="C18" s="77">
        <v>100</v>
      </c>
      <c r="D18" t="e">
        <v>#REF!</v>
      </c>
      <c r="E18" t="e">
        <v>#REF!</v>
      </c>
      <c r="F18" t="e">
        <v>#REF!</v>
      </c>
      <c r="G18" t="e">
        <v>#REF!</v>
      </c>
      <c r="H18" t="e">
        <v>#REF!</v>
      </c>
      <c r="I18" t="e">
        <v>#REF!</v>
      </c>
      <c r="J18" t="e">
        <v>#REF!</v>
      </c>
      <c r="K18" t="e">
        <v>#REF!</v>
      </c>
      <c r="L18" t="e">
        <v>#REF!</v>
      </c>
      <c r="M18" t="e">
        <v>#REF!</v>
      </c>
      <c r="N18" t="e">
        <v>#REF!</v>
      </c>
      <c r="O18" t="e">
        <v>#REF!</v>
      </c>
      <c r="P18" t="e">
        <v>#REF!</v>
      </c>
      <c r="Q18" t="e">
        <v>#REF!</v>
      </c>
      <c r="R18" t="e">
        <v>#REF!</v>
      </c>
      <c r="S18" t="e">
        <v>#REF!</v>
      </c>
      <c r="V18" s="249" t="str">
        <f>СВОД!E18</f>
        <v>Неуймина</v>
      </c>
    </row>
    <row r="19" spans="1:22">
      <c r="A19" s="1">
        <v>18</v>
      </c>
      <c r="B19" s="1" t="s">
        <v>19</v>
      </c>
      <c r="C19" s="77">
        <v>100</v>
      </c>
      <c r="D19" t="e">
        <v>#REF!</v>
      </c>
      <c r="E19" t="e">
        <v>#REF!</v>
      </c>
      <c r="F19" t="e">
        <v>#REF!</v>
      </c>
      <c r="G19" t="e">
        <v>#REF!</v>
      </c>
      <c r="H19" t="e">
        <v>#REF!</v>
      </c>
      <c r="I19" t="e">
        <v>#REF!</v>
      </c>
      <c r="J19" t="e">
        <v>#REF!</v>
      </c>
      <c r="K19" t="e">
        <v>#REF!</v>
      </c>
      <c r="L19" t="e">
        <v>#REF!</v>
      </c>
      <c r="M19" t="e">
        <v>#REF!</v>
      </c>
      <c r="N19" t="e">
        <v>#REF!</v>
      </c>
      <c r="O19" t="e">
        <v>#REF!</v>
      </c>
      <c r="P19" t="e">
        <v>#REF!</v>
      </c>
      <c r="Q19" t="e">
        <v>#REF!</v>
      </c>
      <c r="R19" t="e">
        <v>#REF!</v>
      </c>
      <c r="S19" t="e">
        <v>#REF!</v>
      </c>
      <c r="V19" s="249" t="str">
        <f>СВОД!E19</f>
        <v>Клементьева</v>
      </c>
    </row>
    <row r="20" spans="1:22" ht="15" customHeight="1">
      <c r="A20" s="1">
        <v>19</v>
      </c>
      <c r="B20" s="1" t="s">
        <v>20</v>
      </c>
      <c r="C20" s="77">
        <v>100</v>
      </c>
      <c r="D20" t="e">
        <v>#REF!</v>
      </c>
      <c r="E20" t="e">
        <v>#REF!</v>
      </c>
      <c r="F20" t="e">
        <v>#REF!</v>
      </c>
      <c r="G20" t="e">
        <v>#REF!</v>
      </c>
      <c r="H20" t="e">
        <v>#REF!</v>
      </c>
      <c r="I20" t="e">
        <v>#REF!</v>
      </c>
      <c r="J20" t="e">
        <v>#REF!</v>
      </c>
      <c r="K20" t="e">
        <v>#REF!</v>
      </c>
      <c r="L20" t="e">
        <v>#REF!</v>
      </c>
      <c r="M20" t="e">
        <v>#REF!</v>
      </c>
      <c r="N20" t="e">
        <v>#REF!</v>
      </c>
      <c r="O20" t="e">
        <v>#REF!</v>
      </c>
      <c r="P20" t="e">
        <v>#REF!</v>
      </c>
      <c r="Q20" t="e">
        <v>#REF!</v>
      </c>
      <c r="R20" t="e">
        <v>#REF!</v>
      </c>
      <c r="S20" t="e">
        <v>#REF!</v>
      </c>
      <c r="V20" s="249" t="str">
        <f>СВОД!E20</f>
        <v>Дарьин</v>
      </c>
    </row>
    <row r="21" spans="1:22">
      <c r="A21" s="1">
        <v>20</v>
      </c>
      <c r="B21" s="1" t="s">
        <v>21</v>
      </c>
      <c r="C21" s="77">
        <v>100</v>
      </c>
      <c r="D21" t="e">
        <v>#REF!</v>
      </c>
      <c r="E21" t="e">
        <v>#REF!</v>
      </c>
      <c r="F21" t="e">
        <v>#REF!</v>
      </c>
      <c r="G21" t="e">
        <v>#REF!</v>
      </c>
      <c r="H21" t="e">
        <v>#REF!</v>
      </c>
      <c r="I21" t="e">
        <v>#REF!</v>
      </c>
      <c r="J21" t="e">
        <v>#REF!</v>
      </c>
      <c r="K21" t="e">
        <v>#REF!</v>
      </c>
      <c r="L21" t="e">
        <v>#REF!</v>
      </c>
      <c r="M21" t="e">
        <v>#REF!</v>
      </c>
      <c r="N21" t="e">
        <v>#REF!</v>
      </c>
      <c r="O21" t="e">
        <v>#REF!</v>
      </c>
      <c r="P21" t="e">
        <v>#REF!</v>
      </c>
      <c r="Q21" t="e">
        <v>#REF!</v>
      </c>
      <c r="R21" t="e">
        <v>#REF!</v>
      </c>
      <c r="S21" t="e">
        <v>#REF!</v>
      </c>
      <c r="V21" s="249" t="str">
        <f>СВОД!E21</f>
        <v>Калинина</v>
      </c>
    </row>
    <row r="22" spans="1:22">
      <c r="A22" s="1">
        <v>21</v>
      </c>
      <c r="B22" s="1" t="s">
        <v>22</v>
      </c>
      <c r="C22" s="77">
        <v>100</v>
      </c>
      <c r="D22" t="e">
        <v>#REF!</v>
      </c>
      <c r="E22" t="e">
        <v>#REF!</v>
      </c>
      <c r="F22" t="e">
        <v>#REF!</v>
      </c>
      <c r="G22" t="e">
        <v>#REF!</v>
      </c>
      <c r="H22" t="e">
        <v>#REF!</v>
      </c>
      <c r="I22" t="e">
        <v>#REF!</v>
      </c>
      <c r="J22" t="e">
        <v>#REF!</v>
      </c>
      <c r="K22" t="e">
        <v>#REF!</v>
      </c>
      <c r="L22" t="e">
        <v>#REF!</v>
      </c>
      <c r="M22" t="e">
        <v>#REF!</v>
      </c>
      <c r="N22" t="e">
        <v>#REF!</v>
      </c>
      <c r="O22" t="e">
        <v>#REF!</v>
      </c>
      <c r="P22" t="e">
        <v>#REF!</v>
      </c>
      <c r="Q22" t="e">
        <v>#REF!</v>
      </c>
      <c r="R22" t="e">
        <v>#REF!</v>
      </c>
      <c r="S22" t="e">
        <v>#REF!</v>
      </c>
      <c r="V22" s="249" t="str">
        <f>СВОД!E22</f>
        <v>Жарникова</v>
      </c>
    </row>
    <row r="23" spans="1:22">
      <c r="A23" s="1">
        <v>22</v>
      </c>
      <c r="B23" s="1" t="s">
        <v>23</v>
      </c>
      <c r="C23" s="77">
        <v>100</v>
      </c>
      <c r="D23" t="e">
        <v>#REF!</v>
      </c>
      <c r="E23" t="e">
        <v>#REF!</v>
      </c>
      <c r="F23" t="e">
        <v>#REF!</v>
      </c>
      <c r="G23" t="e">
        <v>#REF!</v>
      </c>
      <c r="H23" t="e">
        <v>#REF!</v>
      </c>
      <c r="I23" t="e">
        <v>#REF!</v>
      </c>
      <c r="J23" t="e">
        <v>#REF!</v>
      </c>
      <c r="K23" t="e">
        <v>#REF!</v>
      </c>
      <c r="L23" t="e">
        <v>#REF!</v>
      </c>
      <c r="M23" t="e">
        <v>#REF!</v>
      </c>
      <c r="N23" t="e">
        <v>#REF!</v>
      </c>
      <c r="O23" t="e">
        <v>#REF!</v>
      </c>
      <c r="P23" t="e">
        <v>#REF!</v>
      </c>
      <c r="Q23" t="e">
        <v>#REF!</v>
      </c>
      <c r="R23" t="e">
        <v>#REF!</v>
      </c>
      <c r="S23" t="e">
        <v>#REF!</v>
      </c>
      <c r="V23" s="249" t="str">
        <f>СВОД!E23</f>
        <v>Мазырин</v>
      </c>
    </row>
    <row r="24" spans="1:22">
      <c r="A24" s="1">
        <v>23</v>
      </c>
      <c r="B24" s="1" t="s">
        <v>24</v>
      </c>
      <c r="C24" s="77">
        <v>100</v>
      </c>
      <c r="D24" t="e">
        <v>#REF!</v>
      </c>
      <c r="E24" t="e">
        <v>#REF!</v>
      </c>
      <c r="F24" t="e">
        <v>#REF!</v>
      </c>
      <c r="G24" t="e">
        <v>#REF!</v>
      </c>
      <c r="H24" t="e">
        <v>#REF!</v>
      </c>
      <c r="I24" t="e">
        <v>#REF!</v>
      </c>
      <c r="J24" t="e">
        <v>#REF!</v>
      </c>
      <c r="K24" t="e">
        <v>#REF!</v>
      </c>
      <c r="L24" t="e">
        <v>#REF!</v>
      </c>
      <c r="M24" t="e">
        <v>#REF!</v>
      </c>
      <c r="N24" t="e">
        <v>#REF!</v>
      </c>
      <c r="O24" t="e">
        <v>#REF!</v>
      </c>
      <c r="P24" t="e">
        <v>#REF!</v>
      </c>
      <c r="Q24" t="e">
        <v>#REF!</v>
      </c>
      <c r="R24" t="e">
        <v>#REF!</v>
      </c>
      <c r="S24" t="e">
        <v>#REF!</v>
      </c>
      <c r="V24" s="249" t="str">
        <f>СВОД!E24</f>
        <v>Мансурова</v>
      </c>
    </row>
    <row r="25" spans="1:22">
      <c r="A25" s="1">
        <v>24</v>
      </c>
      <c r="B25" s="1" t="s">
        <v>25</v>
      </c>
      <c r="C25" s="77">
        <v>100</v>
      </c>
      <c r="D25" t="e">
        <v>#REF!</v>
      </c>
      <c r="E25" t="e">
        <v>#REF!</v>
      </c>
      <c r="F25" t="e">
        <v>#REF!</v>
      </c>
      <c r="G25" t="e">
        <v>#REF!</v>
      </c>
      <c r="H25" t="e">
        <v>#REF!</v>
      </c>
      <c r="I25" t="e">
        <v>#REF!</v>
      </c>
      <c r="J25" t="e">
        <v>#REF!</v>
      </c>
      <c r="K25" t="e">
        <v>#REF!</v>
      </c>
      <c r="L25" t="e">
        <v>#REF!</v>
      </c>
      <c r="M25" t="e">
        <v>#REF!</v>
      </c>
      <c r="N25" t="e">
        <v>#REF!</v>
      </c>
      <c r="O25" t="e">
        <v>#REF!</v>
      </c>
      <c r="P25" t="e">
        <v>#REF!</v>
      </c>
      <c r="Q25" t="e">
        <v>#REF!</v>
      </c>
      <c r="R25" t="e">
        <v>#REF!</v>
      </c>
      <c r="S25" t="e">
        <v>#REF!</v>
      </c>
      <c r="V25" s="249" t="str">
        <f>СВОД!E25</f>
        <v>Ахрамеева</v>
      </c>
    </row>
    <row r="26" spans="1:22">
      <c r="A26" s="1">
        <v>25</v>
      </c>
      <c r="B26" s="1" t="s">
        <v>26</v>
      </c>
      <c r="C26" s="77">
        <v>100</v>
      </c>
      <c r="D26" t="e">
        <v>#REF!</v>
      </c>
      <c r="E26" t="e">
        <v>#REF!</v>
      </c>
      <c r="F26" t="e">
        <v>#REF!</v>
      </c>
      <c r="G26" t="e">
        <v>#REF!</v>
      </c>
      <c r="H26" t="e">
        <v>#REF!</v>
      </c>
      <c r="I26" t="e">
        <v>#REF!</v>
      </c>
      <c r="J26" t="e">
        <v>#REF!</v>
      </c>
      <c r="K26" t="e">
        <v>#REF!</v>
      </c>
      <c r="L26" t="e">
        <v>#REF!</v>
      </c>
      <c r="M26" t="e">
        <v>#REF!</v>
      </c>
      <c r="N26" t="e">
        <v>#REF!</v>
      </c>
      <c r="O26" t="e">
        <v>#REF!</v>
      </c>
      <c r="P26" t="e">
        <v>#REF!</v>
      </c>
      <c r="Q26" t="e">
        <v>#REF!</v>
      </c>
      <c r="R26" t="e">
        <v>#REF!</v>
      </c>
      <c r="S26" t="e">
        <v>#REF!</v>
      </c>
      <c r="V26" s="249" t="str">
        <f>СВОД!E26</f>
        <v>Мансурова</v>
      </c>
    </row>
    <row r="27" spans="1:22">
      <c r="A27" s="1">
        <v>26</v>
      </c>
      <c r="B27" s="1" t="s">
        <v>27</v>
      </c>
      <c r="C27" s="77">
        <v>100</v>
      </c>
      <c r="D27" t="e">
        <v>#REF!</v>
      </c>
      <c r="E27" t="e">
        <v>#REF!</v>
      </c>
      <c r="F27" t="e">
        <v>#REF!</v>
      </c>
      <c r="G27" t="e">
        <v>#REF!</v>
      </c>
      <c r="H27" t="e">
        <v>#REF!</v>
      </c>
      <c r="I27" t="e">
        <v>#REF!</v>
      </c>
      <c r="J27" t="e">
        <v>#REF!</v>
      </c>
      <c r="K27" t="e">
        <v>#REF!</v>
      </c>
      <c r="L27" t="e">
        <v>#REF!</v>
      </c>
      <c r="M27" t="e">
        <v>#REF!</v>
      </c>
      <c r="N27" t="e">
        <v>#REF!</v>
      </c>
      <c r="O27" t="e">
        <v>#REF!</v>
      </c>
      <c r="P27" t="e">
        <v>#REF!</v>
      </c>
      <c r="Q27" t="e">
        <v>#REF!</v>
      </c>
      <c r="R27" t="e">
        <v>#REF!</v>
      </c>
      <c r="S27" t="e">
        <v>#REF!</v>
      </c>
      <c r="V27" s="249" t="str">
        <f>СВОД!E27</f>
        <v>Жарникова</v>
      </c>
    </row>
    <row r="28" spans="1:22">
      <c r="A28" s="1">
        <v>27</v>
      </c>
      <c r="B28" s="1" t="s">
        <v>28</v>
      </c>
      <c r="C28" s="77">
        <v>100</v>
      </c>
      <c r="D28" t="e">
        <v>#REF!</v>
      </c>
      <c r="E28" t="e">
        <v>#REF!</v>
      </c>
      <c r="F28" t="e">
        <v>#REF!</v>
      </c>
      <c r="G28" t="e">
        <v>#REF!</v>
      </c>
      <c r="H28" t="e">
        <v>#REF!</v>
      </c>
      <c r="I28" t="e">
        <v>#REF!</v>
      </c>
      <c r="J28" t="e">
        <v>#REF!</v>
      </c>
      <c r="K28" t="e">
        <v>#REF!</v>
      </c>
      <c r="L28" t="e">
        <v>#REF!</v>
      </c>
      <c r="M28" t="e">
        <v>#REF!</v>
      </c>
      <c r="N28" t="e">
        <v>#REF!</v>
      </c>
      <c r="O28" t="e">
        <v>#REF!</v>
      </c>
      <c r="P28" t="e">
        <v>#REF!</v>
      </c>
      <c r="Q28" t="e">
        <v>#REF!</v>
      </c>
      <c r="R28" t="e">
        <v>#REF!</v>
      </c>
      <c r="S28" t="e">
        <v>#REF!</v>
      </c>
      <c r="V28" s="249" t="str">
        <f>СВОД!E28</f>
        <v>Клементьева</v>
      </c>
    </row>
    <row r="29" spans="1:22">
      <c r="A29" s="1">
        <v>28</v>
      </c>
      <c r="B29" s="1" t="s">
        <v>29</v>
      </c>
      <c r="C29" s="77">
        <v>100</v>
      </c>
      <c r="D29" t="e">
        <v>#REF!</v>
      </c>
      <c r="E29" t="e">
        <v>#REF!</v>
      </c>
      <c r="F29" t="e">
        <v>#REF!</v>
      </c>
      <c r="G29" t="e">
        <v>#REF!</v>
      </c>
      <c r="H29" t="e">
        <v>#REF!</v>
      </c>
      <c r="I29" t="e">
        <v>#REF!</v>
      </c>
      <c r="J29" t="e">
        <v>#REF!</v>
      </c>
      <c r="K29" t="e">
        <v>#REF!</v>
      </c>
      <c r="L29" t="e">
        <v>#REF!</v>
      </c>
      <c r="M29" t="e">
        <v>#REF!</v>
      </c>
      <c r="N29" t="e">
        <v>#REF!</v>
      </c>
      <c r="O29" t="e">
        <v>#REF!</v>
      </c>
      <c r="P29" t="e">
        <v>#REF!</v>
      </c>
      <c r="Q29" t="e">
        <v>#REF!</v>
      </c>
      <c r="R29" t="e">
        <v>#REF!</v>
      </c>
      <c r="S29" t="e">
        <v>#REF!</v>
      </c>
      <c r="V29" s="249" t="str">
        <f>СВОД!E29</f>
        <v>Калинина</v>
      </c>
    </row>
    <row r="30" spans="1:22">
      <c r="A30" s="1">
        <v>29</v>
      </c>
      <c r="B30" s="1" t="s">
        <v>30</v>
      </c>
      <c r="C30" s="77">
        <v>100</v>
      </c>
      <c r="D30" t="e">
        <v>#REF!</v>
      </c>
      <c r="E30" t="e">
        <v>#REF!</v>
      </c>
      <c r="F30" t="e">
        <v>#REF!</v>
      </c>
      <c r="G30" t="e">
        <v>#REF!</v>
      </c>
      <c r="H30" t="e">
        <v>#REF!</v>
      </c>
      <c r="I30" t="e">
        <v>#REF!</v>
      </c>
      <c r="J30" t="e">
        <v>#REF!</v>
      </c>
      <c r="K30" t="e">
        <v>#REF!</v>
      </c>
      <c r="L30" t="e">
        <v>#REF!</v>
      </c>
      <c r="M30" t="e">
        <v>#REF!</v>
      </c>
      <c r="N30" t="e">
        <v>#REF!</v>
      </c>
      <c r="P30" t="e">
        <v>#REF!</v>
      </c>
      <c r="Q30" t="e">
        <v>#REF!</v>
      </c>
      <c r="R30" t="e">
        <v>#REF!</v>
      </c>
      <c r="S30" t="e">
        <v>#REF!</v>
      </c>
      <c r="V30" s="249" t="str">
        <f>СВОД!E30</f>
        <v>Неуймина</v>
      </c>
    </row>
    <row r="31" spans="1:22">
      <c r="A31" s="1">
        <v>30</v>
      </c>
      <c r="B31" s="2" t="s">
        <v>31</v>
      </c>
      <c r="C31" s="77">
        <v>100</v>
      </c>
      <c r="D31" t="e">
        <v>#REF!</v>
      </c>
      <c r="E31" t="e">
        <v>#REF!</v>
      </c>
      <c r="F31" t="e">
        <v>#REF!</v>
      </c>
      <c r="G31" t="e">
        <v>#REF!</v>
      </c>
      <c r="H31" t="e">
        <v>#REF!</v>
      </c>
      <c r="I31" t="e">
        <v>#REF!</v>
      </c>
      <c r="J31" t="e">
        <v>#REF!</v>
      </c>
      <c r="L31" t="e">
        <v>#REF!</v>
      </c>
      <c r="M31" t="e">
        <v>#REF!</v>
      </c>
      <c r="N31" t="e">
        <v>#REF!</v>
      </c>
      <c r="O31" t="e">
        <v>#REF!</v>
      </c>
      <c r="P31" t="e">
        <v>#REF!</v>
      </c>
      <c r="Q31" t="e">
        <v>#REF!</v>
      </c>
      <c r="R31" t="e">
        <v>#REF!</v>
      </c>
      <c r="S31" t="e">
        <v>#REF!</v>
      </c>
      <c r="V31" s="249" t="str">
        <f>СВОД!E31</f>
        <v>Калинина</v>
      </c>
    </row>
    <row r="32" spans="1:22">
      <c r="A32" s="1">
        <v>31</v>
      </c>
      <c r="B32" s="2" t="s">
        <v>32</v>
      </c>
      <c r="C32" s="77">
        <v>100</v>
      </c>
      <c r="D32" t="e">
        <v>#REF!</v>
      </c>
      <c r="E32" t="e">
        <v>#REF!</v>
      </c>
      <c r="F32" t="e">
        <v>#REF!</v>
      </c>
      <c r="G32" t="e">
        <v>#REF!</v>
      </c>
      <c r="H32" t="e">
        <v>#REF!</v>
      </c>
      <c r="I32" t="e">
        <v>#REF!</v>
      </c>
      <c r="J32" t="e">
        <v>#REF!</v>
      </c>
      <c r="K32" t="e">
        <v>#REF!</v>
      </c>
      <c r="L32" t="e">
        <v>#REF!</v>
      </c>
      <c r="M32" t="e">
        <v>#REF!</v>
      </c>
      <c r="N32" t="e">
        <v>#REF!</v>
      </c>
      <c r="O32" t="e">
        <v>#REF!</v>
      </c>
      <c r="P32" t="e">
        <v>#REF!</v>
      </c>
      <c r="Q32" t="e">
        <v>#REF!</v>
      </c>
      <c r="R32" t="e">
        <v>#REF!</v>
      </c>
      <c r="S32" t="e">
        <v>#REF!</v>
      </c>
      <c r="V32" s="249" t="str">
        <f>СВОД!E32</f>
        <v>Мазырин</v>
      </c>
    </row>
    <row r="33" spans="1:22">
      <c r="A33" s="1">
        <v>32</v>
      </c>
      <c r="B33" s="2" t="s">
        <v>33</v>
      </c>
      <c r="C33" s="77">
        <v>100</v>
      </c>
      <c r="D33" t="e">
        <f t="shared" ref="D33:S33" si="0">SUM(D2:D32)</f>
        <v>#REF!</v>
      </c>
      <c r="E33" t="e">
        <f t="shared" si="0"/>
        <v>#REF!</v>
      </c>
      <c r="F33" t="e">
        <f t="shared" si="0"/>
        <v>#REF!</v>
      </c>
      <c r="G33" t="e">
        <f t="shared" si="0"/>
        <v>#REF!</v>
      </c>
      <c r="H33" t="e">
        <f t="shared" si="0"/>
        <v>#REF!</v>
      </c>
      <c r="I33" t="e">
        <f t="shared" si="0"/>
        <v>#REF!</v>
      </c>
      <c r="J33" t="e">
        <f t="shared" si="0"/>
        <v>#REF!</v>
      </c>
      <c r="K33" t="e">
        <f t="shared" si="0"/>
        <v>#REF!</v>
      </c>
      <c r="L33" t="e">
        <f t="shared" si="0"/>
        <v>#REF!</v>
      </c>
      <c r="M33" t="e">
        <f t="shared" si="0"/>
        <v>#REF!</v>
      </c>
      <c r="N33" t="e">
        <f t="shared" si="0"/>
        <v>#REF!</v>
      </c>
      <c r="O33" t="e">
        <f t="shared" si="0"/>
        <v>#REF!</v>
      </c>
      <c r="P33" t="e">
        <f t="shared" si="0"/>
        <v>#REF!</v>
      </c>
      <c r="Q33" t="e">
        <f t="shared" si="0"/>
        <v>#REF!</v>
      </c>
      <c r="R33" t="e">
        <f t="shared" si="0"/>
        <v>#REF!</v>
      </c>
      <c r="S33" t="e">
        <f t="shared" si="0"/>
        <v>#REF!</v>
      </c>
      <c r="V33" s="249" t="str">
        <f>СВОД!E33</f>
        <v>Ахрамеева</v>
      </c>
    </row>
    <row r="34" spans="1:22">
      <c r="A34" s="1">
        <v>33</v>
      </c>
      <c r="B34" s="2" t="s">
        <v>34</v>
      </c>
      <c r="C34" s="77">
        <v>100</v>
      </c>
      <c r="D34">
        <v>306</v>
      </c>
      <c r="E34">
        <v>306</v>
      </c>
      <c r="F34">
        <v>306</v>
      </c>
      <c r="G34">
        <v>306</v>
      </c>
      <c r="H34">
        <v>306</v>
      </c>
      <c r="I34">
        <v>306</v>
      </c>
      <c r="J34">
        <v>306</v>
      </c>
      <c r="K34">
        <v>300</v>
      </c>
      <c r="L34">
        <v>306</v>
      </c>
      <c r="M34">
        <v>306</v>
      </c>
      <c r="N34">
        <v>306</v>
      </c>
      <c r="O34">
        <v>264</v>
      </c>
      <c r="P34">
        <v>306</v>
      </c>
      <c r="Q34">
        <v>306</v>
      </c>
      <c r="R34">
        <v>306</v>
      </c>
      <c r="S34">
        <v>306</v>
      </c>
      <c r="V34" s="249" t="str">
        <f>СВОД!E34</f>
        <v>Ахрамеева</v>
      </c>
    </row>
    <row r="35" spans="1:22">
      <c r="A35" s="1">
        <v>34</v>
      </c>
      <c r="B35" s="2" t="s">
        <v>35</v>
      </c>
      <c r="C35" s="77">
        <v>100</v>
      </c>
      <c r="D35" s="22" t="e">
        <f t="shared" ref="D35:S35" si="1">D33*100/D34</f>
        <v>#REF!</v>
      </c>
      <c r="E35" s="22" t="e">
        <f t="shared" si="1"/>
        <v>#REF!</v>
      </c>
      <c r="F35" s="22" t="e">
        <f t="shared" si="1"/>
        <v>#REF!</v>
      </c>
      <c r="G35" s="22" t="e">
        <f t="shared" si="1"/>
        <v>#REF!</v>
      </c>
      <c r="H35" s="22" t="e">
        <f t="shared" si="1"/>
        <v>#REF!</v>
      </c>
      <c r="I35" s="22" t="e">
        <f t="shared" si="1"/>
        <v>#REF!</v>
      </c>
      <c r="J35" s="22" t="e">
        <f t="shared" si="1"/>
        <v>#REF!</v>
      </c>
      <c r="K35" s="22" t="e">
        <f t="shared" si="1"/>
        <v>#REF!</v>
      </c>
      <c r="L35" s="22" t="e">
        <f t="shared" si="1"/>
        <v>#REF!</v>
      </c>
      <c r="M35" s="22" t="e">
        <f t="shared" si="1"/>
        <v>#REF!</v>
      </c>
      <c r="N35" s="22" t="e">
        <f t="shared" si="1"/>
        <v>#REF!</v>
      </c>
      <c r="O35" s="22" t="e">
        <f t="shared" si="1"/>
        <v>#REF!</v>
      </c>
      <c r="P35" s="22" t="e">
        <f t="shared" si="1"/>
        <v>#REF!</v>
      </c>
      <c r="Q35" s="22" t="e">
        <f t="shared" si="1"/>
        <v>#REF!</v>
      </c>
      <c r="R35" s="22" t="e">
        <f t="shared" si="1"/>
        <v>#REF!</v>
      </c>
      <c r="S35" s="22" t="e">
        <f t="shared" si="1"/>
        <v>#REF!</v>
      </c>
      <c r="V35" s="249" t="str">
        <f>СВОД!E35</f>
        <v>Мансурова</v>
      </c>
    </row>
    <row r="36" spans="1:22">
      <c r="A36" s="1">
        <v>35</v>
      </c>
      <c r="B36" s="2" t="s">
        <v>36</v>
      </c>
      <c r="C36" s="77">
        <v>100</v>
      </c>
      <c r="V36" s="249" t="str">
        <f>СВОД!E36</f>
        <v>Ахрамеева</v>
      </c>
    </row>
    <row r="37" spans="1:22">
      <c r="A37" s="1">
        <v>36</v>
      </c>
      <c r="B37" s="2" t="s">
        <v>37</v>
      </c>
      <c r="C37" s="77">
        <v>100</v>
      </c>
      <c r="V37" s="249" t="str">
        <f>СВОД!E37</f>
        <v>Мазырин</v>
      </c>
    </row>
    <row r="38" spans="1:22">
      <c r="A38" s="1">
        <v>37</v>
      </c>
      <c r="B38" s="2" t="s">
        <v>38</v>
      </c>
      <c r="C38" s="77">
        <v>100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4">
        <f>C38+D38+E38+F38+G38+H38+I38+J38+K38+L38+M38+O38+P38+Q38+R38</f>
        <v>100</v>
      </c>
      <c r="T38" s="21">
        <f>S38/30*100</f>
        <v>333.33333333333337</v>
      </c>
      <c r="V38" s="249" t="str">
        <f>СВОД!E38</f>
        <v>Жарникова</v>
      </c>
    </row>
    <row r="39" spans="1:22">
      <c r="A39" s="1">
        <v>38</v>
      </c>
      <c r="B39" s="2" t="s">
        <v>39</v>
      </c>
      <c r="C39" s="77">
        <v>100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4">
        <f t="shared" ref="S39:S45" si="2">C39+D39+E39+F39+G39+H39+I39+J39+K39+M39+O39+P39+Q39+R39+L39+N39</f>
        <v>100</v>
      </c>
      <c r="T39" s="21">
        <f t="shared" ref="T39:T45" si="3">S39/32*100</f>
        <v>312.5</v>
      </c>
      <c r="V39" s="249" t="str">
        <f>СВОД!E39</f>
        <v>Хасанов</v>
      </c>
    </row>
    <row r="40" spans="1:22">
      <c r="A40" s="1">
        <v>39</v>
      </c>
      <c r="B40" s="2" t="s">
        <v>40</v>
      </c>
      <c r="C40" s="77">
        <v>100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4">
        <f t="shared" si="2"/>
        <v>100</v>
      </c>
      <c r="T40" s="21">
        <f t="shared" si="3"/>
        <v>312.5</v>
      </c>
      <c r="V40" s="249" t="str">
        <f>СВОД!E40</f>
        <v>Ахрамеева</v>
      </c>
    </row>
    <row r="41" spans="1:22">
      <c r="A41" s="1">
        <v>40</v>
      </c>
      <c r="B41" s="2" t="s">
        <v>41</v>
      </c>
      <c r="C41" s="77">
        <v>100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4">
        <f t="shared" si="2"/>
        <v>100</v>
      </c>
      <c r="T41" s="21">
        <f t="shared" si="3"/>
        <v>312.5</v>
      </c>
      <c r="V41" s="249" t="str">
        <f>СВОД!E41</f>
        <v>Ахрамеева</v>
      </c>
    </row>
    <row r="42" spans="1:22">
      <c r="A42" s="1">
        <v>41</v>
      </c>
      <c r="B42" s="2" t="s">
        <v>42</v>
      </c>
      <c r="C42" s="77">
        <v>100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4">
        <f t="shared" si="2"/>
        <v>100</v>
      </c>
      <c r="T42" s="21">
        <f t="shared" si="3"/>
        <v>312.5</v>
      </c>
      <c r="V42" s="249" t="str">
        <f>СВОД!E42</f>
        <v>Неуймина</v>
      </c>
    </row>
    <row r="43" spans="1:22">
      <c r="A43" s="1">
        <v>42</v>
      </c>
      <c r="B43" s="2" t="s">
        <v>43</v>
      </c>
      <c r="C43" s="77">
        <v>96.581818181818193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4">
        <f t="shared" si="2"/>
        <v>96.581818181818193</v>
      </c>
      <c r="T43" s="21">
        <f t="shared" si="3"/>
        <v>301.81818181818187</v>
      </c>
      <c r="V43" s="249" t="str">
        <f>СВОД!E43</f>
        <v>Клементьева</v>
      </c>
    </row>
    <row r="44" spans="1:22">
      <c r="A44" s="1">
        <v>43</v>
      </c>
      <c r="B44" s="2" t="s">
        <v>44</v>
      </c>
      <c r="C44" s="77">
        <v>98.4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4">
        <f t="shared" si="2"/>
        <v>98.4</v>
      </c>
      <c r="T44" s="21">
        <f t="shared" si="3"/>
        <v>307.5</v>
      </c>
      <c r="V44" s="249" t="str">
        <f>СВОД!E44</f>
        <v>Неуймина</v>
      </c>
    </row>
    <row r="45" spans="1:22">
      <c r="A45" s="1">
        <v>44</v>
      </c>
      <c r="B45" s="2" t="s">
        <v>45</v>
      </c>
      <c r="C45" s="77">
        <v>100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4">
        <f t="shared" si="2"/>
        <v>100</v>
      </c>
      <c r="T45" s="21">
        <f t="shared" si="3"/>
        <v>312.5</v>
      </c>
      <c r="V45" s="249" t="str">
        <f>СВОД!E45</f>
        <v>Клементьева</v>
      </c>
    </row>
    <row r="46" spans="1:22">
      <c r="A46" s="1">
        <v>45</v>
      </c>
      <c r="B46" s="2" t="s">
        <v>46</v>
      </c>
      <c r="C46" s="77">
        <v>100</v>
      </c>
      <c r="V46" s="249" t="str">
        <f>СВОД!E46</f>
        <v>Мансурова</v>
      </c>
    </row>
    <row r="47" spans="1:22">
      <c r="A47" s="1">
        <v>46</v>
      </c>
      <c r="B47" s="2" t="s">
        <v>47</v>
      </c>
      <c r="C47" s="77">
        <v>100</v>
      </c>
      <c r="V47" s="249" t="str">
        <f>СВОД!E47</f>
        <v>Хасанов</v>
      </c>
    </row>
    <row r="48" spans="1:22">
      <c r="A48" s="1">
        <v>47</v>
      </c>
      <c r="B48" s="2" t="s">
        <v>48</v>
      </c>
      <c r="C48" s="77">
        <v>100</v>
      </c>
      <c r="V48" s="249" t="str">
        <f>СВОД!E48</f>
        <v>Неуймина</v>
      </c>
    </row>
    <row r="49" spans="1:22">
      <c r="A49" s="1">
        <v>48</v>
      </c>
      <c r="B49" s="2" t="s">
        <v>49</v>
      </c>
      <c r="C49" s="77">
        <v>100</v>
      </c>
      <c r="V49" s="249" t="str">
        <f>СВОД!E49</f>
        <v>Мазырин</v>
      </c>
    </row>
    <row r="50" spans="1:22">
      <c r="A50" s="1">
        <v>49</v>
      </c>
      <c r="B50" s="2" t="s">
        <v>50</v>
      </c>
      <c r="C50" s="77">
        <v>100</v>
      </c>
      <c r="V50" s="249" t="str">
        <f>СВОД!E50</f>
        <v>Жарникова</v>
      </c>
    </row>
    <row r="51" spans="1:22">
      <c r="A51" s="1">
        <v>50</v>
      </c>
      <c r="B51" s="2" t="s">
        <v>51</v>
      </c>
      <c r="C51" s="77">
        <v>100</v>
      </c>
      <c r="V51" s="249" t="str">
        <f>СВОД!E51</f>
        <v>Ахрамеева</v>
      </c>
    </row>
    <row r="52" spans="1:22">
      <c r="A52" s="1">
        <v>51</v>
      </c>
      <c r="B52" s="2" t="s">
        <v>52</v>
      </c>
      <c r="C52" s="77">
        <v>100</v>
      </c>
      <c r="V52" s="249" t="str">
        <f>СВОД!E52</f>
        <v>Мансурова</v>
      </c>
    </row>
    <row r="53" spans="1:22">
      <c r="A53" s="1">
        <v>52</v>
      </c>
      <c r="B53" s="2" t="s">
        <v>53</v>
      </c>
      <c r="C53" s="77">
        <v>98.61818181818181</v>
      </c>
      <c r="V53" s="249" t="str">
        <f>СВОД!E53</f>
        <v>Петухов</v>
      </c>
    </row>
    <row r="54" spans="1:22">
      <c r="A54" s="1">
        <v>53</v>
      </c>
      <c r="B54" s="2" t="s">
        <v>54</v>
      </c>
      <c r="C54" s="77">
        <v>98.545454545454547</v>
      </c>
      <c r="V54" s="249" t="str">
        <f>СВОД!E54</f>
        <v>Петухов</v>
      </c>
    </row>
    <row r="55" spans="1:22">
      <c r="A55" s="1">
        <v>54</v>
      </c>
      <c r="B55" s="2" t="s">
        <v>55</v>
      </c>
      <c r="C55" s="77">
        <v>100</v>
      </c>
      <c r="V55" s="249" t="str">
        <f>СВОД!E55</f>
        <v>Жарникова</v>
      </c>
    </row>
    <row r="56" spans="1:22">
      <c r="A56" s="1">
        <v>55</v>
      </c>
      <c r="B56" s="2" t="s">
        <v>56</v>
      </c>
      <c r="C56" s="77">
        <v>100</v>
      </c>
      <c r="V56" s="249" t="str">
        <f>СВОД!E56</f>
        <v>Жарникова</v>
      </c>
    </row>
    <row r="57" spans="1:22">
      <c r="A57" s="1">
        <v>56</v>
      </c>
      <c r="B57" s="2" t="s">
        <v>57</v>
      </c>
      <c r="C57" s="77">
        <v>100</v>
      </c>
      <c r="V57" s="249" t="str">
        <f>СВОД!E57</f>
        <v>Жарникова</v>
      </c>
    </row>
    <row r="58" spans="1:22">
      <c r="A58" s="1">
        <v>58</v>
      </c>
      <c r="B58" s="2" t="s">
        <v>59</v>
      </c>
      <c r="C58" s="77">
        <v>97.236363636363635</v>
      </c>
      <c r="V58" s="249" t="str">
        <f>СВОД!E58</f>
        <v>Ахрамеева</v>
      </c>
    </row>
    <row r="59" spans="1:22">
      <c r="A59" s="1">
        <v>59</v>
      </c>
      <c r="B59" s="2" t="s">
        <v>60</v>
      </c>
      <c r="C59" s="77">
        <v>100</v>
      </c>
      <c r="V59" s="249" t="str">
        <f>СВОД!E59</f>
        <v>Ахрамеева</v>
      </c>
    </row>
    <row r="60" spans="1:22">
      <c r="A60" s="1">
        <v>60</v>
      </c>
      <c r="B60" s="2" t="s">
        <v>61</v>
      </c>
      <c r="C60" s="77">
        <v>100</v>
      </c>
      <c r="V60" s="249" t="str">
        <f>СВОД!E60</f>
        <v>Ахрамеева</v>
      </c>
    </row>
    <row r="61" spans="1:22">
      <c r="A61" s="1">
        <v>61</v>
      </c>
      <c r="B61" s="2" t="s">
        <v>62</v>
      </c>
      <c r="C61" s="77">
        <v>100</v>
      </c>
      <c r="V61" s="249" t="str">
        <f>СВОД!E61</f>
        <v>Трусов</v>
      </c>
    </row>
    <row r="62" spans="1:22">
      <c r="A62" s="1">
        <v>62</v>
      </c>
      <c r="B62" s="2" t="s">
        <v>63</v>
      </c>
      <c r="C62" s="77">
        <v>100</v>
      </c>
      <c r="V62" s="249" t="str">
        <f>СВОД!E62</f>
        <v>Неуймина</v>
      </c>
    </row>
    <row r="63" spans="1:22">
      <c r="A63" s="1">
        <v>63</v>
      </c>
      <c r="B63" s="2" t="s">
        <v>64</v>
      </c>
      <c r="C63" s="77">
        <v>100</v>
      </c>
      <c r="V63" s="249" t="str">
        <f>СВОД!E63</f>
        <v>Ахрамеева</v>
      </c>
    </row>
    <row r="64" spans="1:22">
      <c r="A64" s="1">
        <v>64</v>
      </c>
      <c r="B64" s="2" t="s">
        <v>65</v>
      </c>
      <c r="C64" s="77">
        <v>100</v>
      </c>
      <c r="V64" s="249" t="str">
        <f>СВОД!E64</f>
        <v>Мазырин</v>
      </c>
    </row>
    <row r="65" spans="1:22">
      <c r="A65" s="1">
        <v>65</v>
      </c>
      <c r="B65" s="2" t="s">
        <v>66</v>
      </c>
      <c r="C65" s="77">
        <v>100</v>
      </c>
      <c r="V65" s="249" t="str">
        <f>СВОД!E65</f>
        <v>Калинина</v>
      </c>
    </row>
    <row r="66" spans="1:22">
      <c r="A66" s="1">
        <v>66</v>
      </c>
      <c r="B66" s="2" t="s">
        <v>67</v>
      </c>
      <c r="C66" s="77">
        <v>100</v>
      </c>
      <c r="V66" s="249" t="str">
        <f>СВОД!E66</f>
        <v>Клементьева</v>
      </c>
    </row>
    <row r="67" spans="1:22">
      <c r="A67" s="1">
        <v>67</v>
      </c>
      <c r="B67" s="2" t="s">
        <v>68</v>
      </c>
      <c r="C67" s="77">
        <v>100</v>
      </c>
      <c r="V67" s="249" t="str">
        <f>СВОД!E67</f>
        <v>Мансурова</v>
      </c>
    </row>
    <row r="68" spans="1:22">
      <c r="A68" s="1">
        <v>68</v>
      </c>
      <c r="B68" s="2" t="s">
        <v>69</v>
      </c>
      <c r="C68" s="77">
        <v>98.4</v>
      </c>
      <c r="V68" s="249" t="str">
        <f>СВОД!E68</f>
        <v>Ахтямова</v>
      </c>
    </row>
    <row r="69" spans="1:22">
      <c r="A69" s="1">
        <v>69</v>
      </c>
      <c r="B69" s="2" t="s">
        <v>70</v>
      </c>
      <c r="C69" s="77">
        <v>100</v>
      </c>
      <c r="V69" s="249" t="str">
        <f>СВОД!E69</f>
        <v>Петухов</v>
      </c>
    </row>
    <row r="70" spans="1:22">
      <c r="A70" s="1">
        <v>70</v>
      </c>
      <c r="B70" s="2" t="s">
        <v>71</v>
      </c>
      <c r="C70" s="77">
        <v>100</v>
      </c>
      <c r="V70" s="249" t="str">
        <f>СВОД!E70</f>
        <v>Мансурова</v>
      </c>
    </row>
    <row r="71" spans="1:22">
      <c r="A71" s="1">
        <v>71</v>
      </c>
      <c r="B71" s="2" t="s">
        <v>72</v>
      </c>
      <c r="C71" s="77">
        <v>100</v>
      </c>
      <c r="V71" s="249" t="str">
        <f>СВОД!E71</f>
        <v>Хасанов</v>
      </c>
    </row>
    <row r="72" spans="1:22">
      <c r="A72" s="1">
        <v>72</v>
      </c>
      <c r="B72" s="2" t="s">
        <v>73</v>
      </c>
      <c r="C72" s="77">
        <v>72.727272727272734</v>
      </c>
      <c r="V72" s="249" t="str">
        <f>СВОД!E72</f>
        <v>Савченко</v>
      </c>
    </row>
    <row r="73" spans="1:22">
      <c r="A73" s="1">
        <v>73</v>
      </c>
      <c r="B73" s="2" t="s">
        <v>165</v>
      </c>
      <c r="C73" s="77">
        <v>100</v>
      </c>
      <c r="V73" s="249" t="str">
        <f>СВОД!E73</f>
        <v>Савченко</v>
      </c>
    </row>
    <row r="74" spans="1:22">
      <c r="A74" s="1">
        <v>74</v>
      </c>
      <c r="B74" s="2" t="s">
        <v>166</v>
      </c>
      <c r="C74" s="77">
        <v>100</v>
      </c>
      <c r="V74" s="249" t="str">
        <f>СВОД!E74</f>
        <v>Жарникова</v>
      </c>
    </row>
    <row r="75" spans="1:22">
      <c r="A75" s="132">
        <v>75</v>
      </c>
      <c r="B75" s="133" t="s">
        <v>568</v>
      </c>
      <c r="C75" s="77">
        <v>100</v>
      </c>
      <c r="V75" s="249" t="str">
        <f>СВОД!E75</f>
        <v>Хасанов</v>
      </c>
    </row>
    <row r="76" spans="1:22">
      <c r="A76" s="132">
        <v>76</v>
      </c>
      <c r="B76" s="133" t="s">
        <v>478</v>
      </c>
      <c r="C76" s="77">
        <v>100</v>
      </c>
      <c r="V76" s="249" t="str">
        <f>СВОД!E76</f>
        <v>Трусов</v>
      </c>
    </row>
    <row r="77" spans="1:22">
      <c r="A77" s="1">
        <v>77</v>
      </c>
      <c r="B77" s="2" t="s">
        <v>445</v>
      </c>
      <c r="C77" s="77">
        <v>100</v>
      </c>
      <c r="V77" s="249" t="str">
        <f>СВОД!E77</f>
        <v>Хасанов</v>
      </c>
    </row>
    <row r="78" spans="1:22">
      <c r="A78" s="132">
        <v>78</v>
      </c>
      <c r="B78" s="133" t="s">
        <v>444</v>
      </c>
      <c r="C78" s="77">
        <v>100</v>
      </c>
      <c r="V78" s="249" t="str">
        <f>СВОД!E78</f>
        <v>Ахрамеева</v>
      </c>
    </row>
    <row r="79" spans="1:22">
      <c r="A79" s="132">
        <v>79</v>
      </c>
      <c r="B79" s="133" t="s">
        <v>482</v>
      </c>
      <c r="C79" s="77">
        <v>96.509090909090901</v>
      </c>
      <c r="V79" s="249" t="str">
        <f>СВОД!E79</f>
        <v>Клементьева</v>
      </c>
    </row>
    <row r="80" spans="1:22">
      <c r="A80" s="1">
        <v>80</v>
      </c>
      <c r="B80" s="2" t="s">
        <v>475</v>
      </c>
      <c r="C80" s="77">
        <v>98.25454545454545</v>
      </c>
      <c r="V80" s="249" t="str">
        <f>СВОД!E80</f>
        <v>Емельянова</v>
      </c>
    </row>
    <row r="81" spans="1:22">
      <c r="A81" s="132">
        <v>81</v>
      </c>
      <c r="B81" s="151" t="s">
        <v>514</v>
      </c>
      <c r="C81" s="77">
        <v>98.25454545454545</v>
      </c>
      <c r="V81" s="249" t="str">
        <f>СВОД!E81</f>
        <v>Дарьин</v>
      </c>
    </row>
    <row r="82" spans="1:22">
      <c r="A82" s="132">
        <v>82</v>
      </c>
      <c r="B82" s="133" t="s">
        <v>473</v>
      </c>
      <c r="C82" s="77">
        <v>100</v>
      </c>
      <c r="V82" s="249" t="str">
        <f>СВОД!E82</f>
        <v>Неуймина</v>
      </c>
    </row>
    <row r="83" spans="1:22">
      <c r="A83" s="1">
        <v>83</v>
      </c>
      <c r="B83" s="2" t="s">
        <v>502</v>
      </c>
      <c r="C83" s="77">
        <v>100</v>
      </c>
      <c r="V83" s="249" t="str">
        <f>СВОД!E83</f>
        <v>Мансурова</v>
      </c>
    </row>
    <row r="84" spans="1:22">
      <c r="A84" s="1">
        <v>84</v>
      </c>
      <c r="B84" s="2" t="s">
        <v>479</v>
      </c>
      <c r="C84" s="77">
        <v>72.727272727272734</v>
      </c>
      <c r="V84" s="249" t="str">
        <f>СВОД!E84</f>
        <v>Савченко</v>
      </c>
    </row>
    <row r="85" spans="1:22">
      <c r="A85" s="1">
        <v>85</v>
      </c>
      <c r="B85" s="2" t="s">
        <v>474</v>
      </c>
      <c r="C85" s="77">
        <v>100</v>
      </c>
      <c r="V85" s="249" t="str">
        <f>СВОД!E85</f>
        <v>Мазырин</v>
      </c>
    </row>
    <row r="86" spans="1:22">
      <c r="A86" s="1">
        <v>86</v>
      </c>
      <c r="B86" s="2" t="s">
        <v>480</v>
      </c>
      <c r="C86" s="77">
        <v>100</v>
      </c>
      <c r="V86" s="249" t="str">
        <f>СВОД!E86</f>
        <v>Жарникова</v>
      </c>
    </row>
    <row r="87" spans="1:22">
      <c r="A87" s="1">
        <v>87</v>
      </c>
      <c r="B87" s="2" t="s">
        <v>481</v>
      </c>
      <c r="C87" s="77">
        <v>100</v>
      </c>
      <c r="V87" s="249" t="str">
        <f>СВОД!E87</f>
        <v>Мансурова</v>
      </c>
    </row>
    <row r="88" spans="1:22">
      <c r="A88" s="1">
        <v>88</v>
      </c>
      <c r="B88" s="136" t="s">
        <v>503</v>
      </c>
      <c r="C88" s="77">
        <v>100</v>
      </c>
      <c r="V88" s="249" t="str">
        <f>СВОД!E88</f>
        <v>Жарникова</v>
      </c>
    </row>
    <row r="89" spans="1:22">
      <c r="A89" s="1">
        <v>89</v>
      </c>
      <c r="B89" s="2" t="s">
        <v>507</v>
      </c>
      <c r="C89" s="77">
        <v>100</v>
      </c>
      <c r="V89" s="249" t="str">
        <f>СВОД!E89</f>
        <v>Калинина</v>
      </c>
    </row>
    <row r="90" spans="1:22">
      <c r="A90" s="132">
        <v>90</v>
      </c>
      <c r="B90" s="133" t="s">
        <v>537</v>
      </c>
      <c r="C90" s="77">
        <v>100</v>
      </c>
      <c r="V90" s="249" t="str">
        <f>СВОД!E90</f>
        <v>Калинина</v>
      </c>
    </row>
    <row r="91" spans="1:22">
      <c r="A91" s="132">
        <v>91</v>
      </c>
      <c r="B91" s="133" t="s">
        <v>505</v>
      </c>
      <c r="C91" s="77">
        <v>100</v>
      </c>
      <c r="V91" s="249" t="str">
        <f>СВОД!E91</f>
        <v>Ахрамеева</v>
      </c>
    </row>
    <row r="92" spans="1:22">
      <c r="A92" s="1">
        <v>92</v>
      </c>
      <c r="B92" s="136" t="s">
        <v>517</v>
      </c>
      <c r="C92" s="77">
        <v>100</v>
      </c>
      <c r="V92" s="249" t="str">
        <f>СВОД!E92</f>
        <v>Мансурова</v>
      </c>
    </row>
    <row r="93" spans="1:22">
      <c r="A93" s="1">
        <v>93</v>
      </c>
      <c r="B93" s="136" t="s">
        <v>520</v>
      </c>
      <c r="C93" s="77">
        <v>98.4</v>
      </c>
      <c r="V93" s="249" t="str">
        <f>СВОД!E93</f>
        <v>Клементьева</v>
      </c>
    </row>
    <row r="94" spans="1:22">
      <c r="A94" s="1">
        <v>94</v>
      </c>
      <c r="B94" s="136" t="s">
        <v>516</v>
      </c>
      <c r="C94" s="77">
        <v>100</v>
      </c>
      <c r="V94" s="249" t="str">
        <f>СВОД!E94</f>
        <v>Клементьева</v>
      </c>
    </row>
    <row r="95" spans="1:22">
      <c r="A95" s="1">
        <v>95</v>
      </c>
      <c r="B95" s="136" t="s">
        <v>543</v>
      </c>
      <c r="C95" s="77">
        <v>100</v>
      </c>
      <c r="V95" s="249" t="str">
        <f>СВОД!E95</f>
        <v>Коровина</v>
      </c>
    </row>
    <row r="96" spans="1:22">
      <c r="A96" s="1">
        <v>96</v>
      </c>
      <c r="B96" s="136" t="s">
        <v>525</v>
      </c>
      <c r="C96" s="77">
        <v>100</v>
      </c>
      <c r="V96" s="249" t="str">
        <f>СВОД!E96</f>
        <v>Калинина</v>
      </c>
    </row>
    <row r="97" spans="1:22">
      <c r="A97" s="1">
        <v>97</v>
      </c>
      <c r="B97" s="136" t="s">
        <v>548</v>
      </c>
      <c r="C97" s="77">
        <v>100</v>
      </c>
      <c r="V97" s="249" t="str">
        <f>СВОД!E97</f>
        <v>Коровина</v>
      </c>
    </row>
    <row r="98" spans="1:22">
      <c r="A98" s="1">
        <v>98</v>
      </c>
      <c r="B98" s="136" t="s">
        <v>526</v>
      </c>
      <c r="C98" s="77">
        <v>100</v>
      </c>
      <c r="V98" s="249" t="str">
        <f>СВОД!E98</f>
        <v>Калинина</v>
      </c>
    </row>
    <row r="99" spans="1:22">
      <c r="A99" s="1">
        <v>99</v>
      </c>
      <c r="B99" s="136" t="s">
        <v>529</v>
      </c>
      <c r="C99" s="77">
        <v>100</v>
      </c>
      <c r="V99" s="249" t="str">
        <f>СВОД!E99</f>
        <v>Коровина</v>
      </c>
    </row>
    <row r="100" spans="1:22">
      <c r="A100" s="1">
        <v>100</v>
      </c>
      <c r="B100" s="136" t="s">
        <v>610</v>
      </c>
      <c r="C100" s="77">
        <v>100</v>
      </c>
      <c r="V100" s="249" t="str">
        <f>СВОД!E100</f>
        <v>Емельянова</v>
      </c>
    </row>
    <row r="101" spans="1:22">
      <c r="A101" s="1">
        <v>101</v>
      </c>
      <c r="B101" s="136" t="s">
        <v>523</v>
      </c>
      <c r="C101" s="77">
        <v>72.727272727272734</v>
      </c>
      <c r="V101" s="249" t="str">
        <f>СВОД!E101</f>
        <v>Савченко</v>
      </c>
    </row>
    <row r="102" spans="1:22">
      <c r="A102" s="132">
        <v>102</v>
      </c>
      <c r="B102" s="151" t="s">
        <v>522</v>
      </c>
      <c r="C102" s="77">
        <v>100</v>
      </c>
      <c r="V102" s="249" t="str">
        <f>СВОД!E102</f>
        <v>Клементьева</v>
      </c>
    </row>
    <row r="103" spans="1:22">
      <c r="A103" s="132">
        <v>103</v>
      </c>
      <c r="B103" s="151" t="s">
        <v>539</v>
      </c>
      <c r="C103" s="77">
        <v>100</v>
      </c>
      <c r="V103" s="249" t="str">
        <f>СВОД!E103</f>
        <v>Мансурова</v>
      </c>
    </row>
    <row r="104" spans="1:22">
      <c r="A104" s="132">
        <v>104</v>
      </c>
      <c r="B104" s="151" t="s">
        <v>540</v>
      </c>
      <c r="C104" s="77">
        <v>100</v>
      </c>
      <c r="V104" s="249" t="str">
        <f>СВОД!E104</f>
        <v>Хасанов</v>
      </c>
    </row>
    <row r="105" spans="1:22">
      <c r="A105" s="132">
        <v>105</v>
      </c>
      <c r="B105" s="151" t="s">
        <v>648</v>
      </c>
      <c r="C105" s="77">
        <v>100</v>
      </c>
      <c r="V105" s="249" t="str">
        <f>СВОД!E105</f>
        <v>Трусов</v>
      </c>
    </row>
    <row r="106" spans="1:22">
      <c r="A106" s="1">
        <v>106</v>
      </c>
      <c r="B106" s="136" t="s">
        <v>535</v>
      </c>
      <c r="C106" s="77">
        <v>100</v>
      </c>
      <c r="V106" s="249" t="str">
        <f>СВОД!E106</f>
        <v>Трусов</v>
      </c>
    </row>
    <row r="107" spans="1:22">
      <c r="A107" s="132">
        <v>107</v>
      </c>
      <c r="B107" s="151" t="s">
        <v>536</v>
      </c>
      <c r="C107" s="77">
        <v>100</v>
      </c>
      <c r="V107" s="249" t="str">
        <f>СВОД!E107</f>
        <v>Мансурова</v>
      </c>
    </row>
    <row r="108" spans="1:22">
      <c r="A108" s="1">
        <v>108</v>
      </c>
      <c r="B108" s="136" t="s">
        <v>541</v>
      </c>
      <c r="C108" s="77">
        <v>100</v>
      </c>
      <c r="V108" s="249" t="str">
        <f>СВОД!E108</f>
        <v>Хасанов</v>
      </c>
    </row>
    <row r="109" spans="1:22">
      <c r="A109" s="1">
        <v>109</v>
      </c>
      <c r="B109" s="136" t="s">
        <v>544</v>
      </c>
      <c r="C109" s="77">
        <v>100</v>
      </c>
      <c r="V109" s="249" t="str">
        <f>СВОД!E109</f>
        <v>Мансурова</v>
      </c>
    </row>
    <row r="110" spans="1:22">
      <c r="A110" s="1">
        <v>110</v>
      </c>
      <c r="B110" s="136" t="s">
        <v>550</v>
      </c>
      <c r="C110" s="77">
        <v>100</v>
      </c>
      <c r="V110" s="249" t="str">
        <f>СВОД!E110</f>
        <v>Мазырин</v>
      </c>
    </row>
    <row r="111" spans="1:22">
      <c r="A111" s="132">
        <v>111</v>
      </c>
      <c r="B111" s="136" t="s">
        <v>552</v>
      </c>
      <c r="C111" s="77">
        <v>100</v>
      </c>
      <c r="V111" s="249" t="str">
        <f>СВОД!E111</f>
        <v>Савченко</v>
      </c>
    </row>
    <row r="112" spans="1:22">
      <c r="A112" s="1">
        <v>112</v>
      </c>
      <c r="B112" s="136" t="s">
        <v>549</v>
      </c>
      <c r="C112" s="77">
        <v>100</v>
      </c>
      <c r="V112" s="249" t="str">
        <f>СВОД!E112</f>
        <v>Клементьева</v>
      </c>
    </row>
    <row r="113" spans="1:22">
      <c r="A113" s="132">
        <v>113</v>
      </c>
      <c r="B113" s="136" t="s">
        <v>553</v>
      </c>
      <c r="C113" s="77">
        <v>100</v>
      </c>
      <c r="V113" s="249" t="str">
        <f>СВОД!E113</f>
        <v>Шаламова</v>
      </c>
    </row>
    <row r="114" spans="1:22">
      <c r="A114" s="132">
        <v>114</v>
      </c>
      <c r="B114" s="136" t="s">
        <v>554</v>
      </c>
      <c r="C114" s="77">
        <v>100</v>
      </c>
      <c r="V114" s="249" t="str">
        <f>СВОД!E114</f>
        <v>Шаламова</v>
      </c>
    </row>
    <row r="115" spans="1:22">
      <c r="A115" s="132">
        <v>115</v>
      </c>
      <c r="B115" s="136" t="s">
        <v>555</v>
      </c>
      <c r="C115" s="77">
        <v>98.61818181818181</v>
      </c>
      <c r="V115" s="249" t="str">
        <f>СВОД!E115</f>
        <v>Ахтямова</v>
      </c>
    </row>
    <row r="116" spans="1:22">
      <c r="A116" s="132">
        <v>116</v>
      </c>
      <c r="B116" s="136" t="s">
        <v>556</v>
      </c>
      <c r="C116" s="77">
        <v>100</v>
      </c>
      <c r="V116" s="249" t="str">
        <f>СВОД!E116</f>
        <v>Петухов</v>
      </c>
    </row>
    <row r="117" spans="1:22">
      <c r="A117" s="132">
        <v>117</v>
      </c>
      <c r="B117" s="136" t="s">
        <v>557</v>
      </c>
      <c r="C117" s="77">
        <v>100</v>
      </c>
      <c r="V117" s="249" t="str">
        <f>СВОД!E117</f>
        <v>Ахтямова</v>
      </c>
    </row>
    <row r="118" spans="1:22">
      <c r="A118" s="1">
        <v>118</v>
      </c>
      <c r="B118" s="136" t="s">
        <v>558</v>
      </c>
      <c r="C118" s="77">
        <v>72.727272727272734</v>
      </c>
      <c r="V118" s="249" t="str">
        <f>СВОД!E118</f>
        <v>Савченко</v>
      </c>
    </row>
    <row r="119" spans="1:22">
      <c r="A119" s="1">
        <v>119</v>
      </c>
      <c r="B119" s="136" t="s">
        <v>579</v>
      </c>
      <c r="C119" s="77">
        <v>72.727272727272734</v>
      </c>
      <c r="V119" s="249" t="str">
        <f>СВОД!E119</f>
        <v>Савченко</v>
      </c>
    </row>
    <row r="120" spans="1:22">
      <c r="A120" s="1">
        <v>120</v>
      </c>
      <c r="B120" s="136" t="s">
        <v>573</v>
      </c>
      <c r="C120" s="77">
        <v>100</v>
      </c>
      <c r="V120" s="249" t="str">
        <f>СВОД!E120</f>
        <v>Неуймина</v>
      </c>
    </row>
    <row r="121" spans="1:22">
      <c r="A121" s="1">
        <v>121</v>
      </c>
      <c r="B121" s="136" t="s">
        <v>580</v>
      </c>
      <c r="C121" s="77">
        <v>98.4</v>
      </c>
      <c r="V121" s="249" t="str">
        <f>СВОД!E121</f>
        <v>Емельянова</v>
      </c>
    </row>
    <row r="122" spans="1:22">
      <c r="A122" s="1">
        <v>122</v>
      </c>
      <c r="B122" s="136" t="s">
        <v>581</v>
      </c>
      <c r="C122" s="77">
        <v>100</v>
      </c>
      <c r="V122" s="249" t="str">
        <f>СВОД!E122</f>
        <v>Коровина</v>
      </c>
    </row>
    <row r="123" spans="1:22">
      <c r="A123" s="1">
        <v>123</v>
      </c>
      <c r="B123" s="136" t="s">
        <v>576</v>
      </c>
      <c r="C123" s="77">
        <v>100</v>
      </c>
      <c r="V123" s="249" t="str">
        <f>СВОД!E123</f>
        <v>Неуймина</v>
      </c>
    </row>
    <row r="124" spans="1:22">
      <c r="A124" s="1">
        <v>124</v>
      </c>
      <c r="B124" s="136" t="s">
        <v>583</v>
      </c>
      <c r="C124" s="77">
        <v>100</v>
      </c>
      <c r="V124" s="249" t="str">
        <f>СВОД!E124</f>
        <v>Мазырин</v>
      </c>
    </row>
    <row r="125" spans="1:22">
      <c r="A125" s="1">
        <v>125</v>
      </c>
      <c r="B125" s="136" t="s">
        <v>587</v>
      </c>
      <c r="C125" s="77">
        <v>100</v>
      </c>
      <c r="V125" s="249" t="str">
        <f>СВОД!E125</f>
        <v>Хасанов</v>
      </c>
    </row>
    <row r="126" spans="1:22">
      <c r="A126" s="1">
        <v>126</v>
      </c>
      <c r="B126" s="136" t="s">
        <v>582</v>
      </c>
      <c r="C126" s="77">
        <v>100</v>
      </c>
      <c r="V126" s="249" t="str">
        <f>СВОД!E126</f>
        <v>Коровина</v>
      </c>
    </row>
    <row r="127" spans="1:22">
      <c r="A127" s="1">
        <v>127</v>
      </c>
      <c r="B127" s="136" t="s">
        <v>586</v>
      </c>
      <c r="C127" s="77">
        <v>100</v>
      </c>
      <c r="V127" s="249" t="str">
        <f>СВОД!E127</f>
        <v>Мазырин</v>
      </c>
    </row>
    <row r="128" spans="1:22">
      <c r="A128" s="1">
        <v>128</v>
      </c>
      <c r="B128" s="136" t="s">
        <v>590</v>
      </c>
      <c r="C128" s="77">
        <v>100</v>
      </c>
      <c r="V128" s="249" t="str">
        <f>СВОД!E128</f>
        <v>Мансурова</v>
      </c>
    </row>
    <row r="129" spans="1:22">
      <c r="A129" s="1">
        <v>129</v>
      </c>
      <c r="B129" s="136" t="s">
        <v>600</v>
      </c>
      <c r="C129" s="77">
        <v>100</v>
      </c>
      <c r="V129" s="249" t="str">
        <f>СВОД!E129</f>
        <v>Савченко</v>
      </c>
    </row>
    <row r="130" spans="1:22">
      <c r="A130" s="1">
        <v>130</v>
      </c>
      <c r="B130" s="136" t="s">
        <v>591</v>
      </c>
      <c r="C130" s="77">
        <v>100</v>
      </c>
      <c r="V130" s="249" t="str">
        <f>СВОД!E130</f>
        <v>Емельянова</v>
      </c>
    </row>
    <row r="131" spans="1:22">
      <c r="A131" s="1">
        <v>131</v>
      </c>
      <c r="B131" s="136" t="s">
        <v>597</v>
      </c>
      <c r="C131" s="77">
        <v>100</v>
      </c>
      <c r="V131" s="249" t="str">
        <f>СВОД!E131</f>
        <v>Трусов</v>
      </c>
    </row>
    <row r="132" spans="1:22">
      <c r="A132" s="1">
        <v>132</v>
      </c>
      <c r="B132" s="136" t="s">
        <v>608</v>
      </c>
      <c r="C132" s="77">
        <v>100</v>
      </c>
      <c r="V132" s="249" t="str">
        <f>СВОД!E132</f>
        <v>Шаламова</v>
      </c>
    </row>
    <row r="133" spans="1:22">
      <c r="A133" s="1">
        <v>133</v>
      </c>
      <c r="B133" s="136" t="s">
        <v>630</v>
      </c>
      <c r="C133" s="77">
        <v>100</v>
      </c>
      <c r="V133" s="249" t="str">
        <f>СВОД!E133</f>
        <v>Савченко</v>
      </c>
    </row>
    <row r="134" spans="1:22">
      <c r="A134" s="1">
        <v>134</v>
      </c>
      <c r="B134" s="136" t="s">
        <v>637</v>
      </c>
      <c r="C134" s="77">
        <v>100</v>
      </c>
      <c r="V134" s="249" t="str">
        <f>СВОД!E134</f>
        <v>Шаламова</v>
      </c>
    </row>
    <row r="135" spans="1:22">
      <c r="A135" s="136">
        <v>135</v>
      </c>
      <c r="B135" s="117" t="s">
        <v>601</v>
      </c>
      <c r="C135" s="77">
        <v>100</v>
      </c>
      <c r="V135" s="249" t="str">
        <f>СВОД!E135</f>
        <v>Хасанов</v>
      </c>
    </row>
    <row r="136" spans="1:22">
      <c r="A136" s="136">
        <v>136</v>
      </c>
      <c r="B136" s="117" t="s">
        <v>602</v>
      </c>
      <c r="C136" s="77">
        <v>100</v>
      </c>
      <c r="V136" s="249" t="str">
        <f>СВОД!E136</f>
        <v>Мансурова</v>
      </c>
    </row>
    <row r="137" spans="1:22">
      <c r="A137" s="136">
        <v>137</v>
      </c>
      <c r="B137" s="117" t="s">
        <v>604</v>
      </c>
      <c r="C137" s="77">
        <v>100</v>
      </c>
      <c r="V137" s="249" t="str">
        <f>СВОД!E137</f>
        <v>Савченко</v>
      </c>
    </row>
    <row r="138" spans="1:22">
      <c r="A138" s="136">
        <v>138</v>
      </c>
      <c r="B138" s="117" t="s">
        <v>634</v>
      </c>
      <c r="C138" s="77">
        <v>100</v>
      </c>
      <c r="V138" s="249" t="str">
        <f>СВОД!E138</f>
        <v>Калинина</v>
      </c>
    </row>
    <row r="139" spans="1:22">
      <c r="A139" s="136">
        <v>139</v>
      </c>
      <c r="B139" s="117" t="s">
        <v>609</v>
      </c>
      <c r="C139" s="77">
        <v>72.727272727272734</v>
      </c>
      <c r="V139" s="249" t="str">
        <f>СВОД!E139</f>
        <v>Савченко</v>
      </c>
    </row>
    <row r="140" spans="1:22">
      <c r="A140" s="136">
        <v>140</v>
      </c>
      <c r="B140" s="117" t="s">
        <v>619</v>
      </c>
      <c r="C140" s="77">
        <v>100</v>
      </c>
      <c r="V140" s="249" t="str">
        <f>СВОД!E140</f>
        <v>Клементьева</v>
      </c>
    </row>
    <row r="141" spans="1:22">
      <c r="A141" s="151">
        <v>141</v>
      </c>
      <c r="B141" s="244" t="s">
        <v>616</v>
      </c>
      <c r="C141" s="77">
        <v>100</v>
      </c>
      <c r="V141" s="249" t="str">
        <f>СВОД!E141</f>
        <v>Калинина</v>
      </c>
    </row>
    <row r="142" spans="1:22">
      <c r="A142" s="136">
        <v>142</v>
      </c>
      <c r="B142" s="117" t="s">
        <v>646</v>
      </c>
      <c r="C142" s="77">
        <v>100</v>
      </c>
      <c r="V142" s="249" t="str">
        <f>СВОД!E142</f>
        <v>Хасанов</v>
      </c>
    </row>
    <row r="143" spans="1:22">
      <c r="A143" s="136">
        <v>143</v>
      </c>
      <c r="B143" s="117" t="s">
        <v>638</v>
      </c>
      <c r="C143" s="77">
        <v>100</v>
      </c>
      <c r="V143" s="249" t="str">
        <f>СВОД!E143</f>
        <v>Петухов</v>
      </c>
    </row>
    <row r="144" spans="1:22">
      <c r="A144" s="136">
        <v>144</v>
      </c>
      <c r="B144" s="117" t="s">
        <v>639</v>
      </c>
      <c r="C144" s="77">
        <v>100</v>
      </c>
      <c r="V144" s="249" t="str">
        <f>СВОД!E144</f>
        <v>Петухов</v>
      </c>
    </row>
    <row r="145" spans="1:22">
      <c r="A145" s="136">
        <v>145</v>
      </c>
      <c r="B145" s="117" t="s">
        <v>647</v>
      </c>
      <c r="C145" s="77">
        <v>100</v>
      </c>
      <c r="V145" s="249" t="str">
        <f>СВОД!E145</f>
        <v>Ахтямова</v>
      </c>
    </row>
    <row r="146" spans="1:22">
      <c r="A146" s="136">
        <v>146</v>
      </c>
      <c r="B146" s="117" t="s">
        <v>658</v>
      </c>
      <c r="C146" s="77">
        <v>95.63636363636364</v>
      </c>
      <c r="V146" s="249" t="str">
        <f>СВОД!E146</f>
        <v>Емельянова</v>
      </c>
    </row>
    <row r="147" spans="1:22">
      <c r="A147" s="136">
        <v>147</v>
      </c>
      <c r="B147" s="117" t="s">
        <v>643</v>
      </c>
      <c r="C147" s="77">
        <v>98.181818181818187</v>
      </c>
      <c r="V147" s="249" t="str">
        <f>СВОД!E147</f>
        <v>Жарникова</v>
      </c>
    </row>
    <row r="148" spans="1:22">
      <c r="A148" s="136">
        <v>148</v>
      </c>
      <c r="B148" s="117" t="s">
        <v>659</v>
      </c>
      <c r="C148" s="77">
        <v>95.63636363636364</v>
      </c>
      <c r="V148" s="249" t="str">
        <f>СВОД!E148</f>
        <v>Емельянова</v>
      </c>
    </row>
    <row r="149" spans="1:22">
      <c r="A149" s="136">
        <v>149</v>
      </c>
      <c r="B149" s="216" t="s">
        <v>651</v>
      </c>
      <c r="C149" s="77">
        <v>100</v>
      </c>
      <c r="V149" s="249" t="str">
        <f>СВОД!E149</f>
        <v>Мазырин</v>
      </c>
    </row>
    <row r="150" spans="1:22">
      <c r="A150" s="136">
        <v>150</v>
      </c>
      <c r="B150" s="216" t="s">
        <v>660</v>
      </c>
      <c r="C150" s="77">
        <v>100</v>
      </c>
      <c r="V150" s="249" t="str">
        <f>СВОД!E150</f>
        <v>Коровина</v>
      </c>
    </row>
    <row r="151" spans="1:22">
      <c r="A151" s="136">
        <v>151</v>
      </c>
      <c r="B151" s="216" t="s">
        <v>653</v>
      </c>
      <c r="C151" s="77">
        <v>100</v>
      </c>
      <c r="V151" s="249" t="str">
        <f>СВОД!E151</f>
        <v>Калинина</v>
      </c>
    </row>
    <row r="152" spans="1:22">
      <c r="A152" s="136">
        <v>152</v>
      </c>
      <c r="B152" s="216" t="s">
        <v>661</v>
      </c>
      <c r="C152" s="77">
        <v>100</v>
      </c>
      <c r="V152" s="249" t="str">
        <f>СВОД!E152</f>
        <v>Савченко</v>
      </c>
    </row>
    <row r="153" spans="1:22">
      <c r="A153" s="136">
        <v>153</v>
      </c>
      <c r="B153" s="136" t="s">
        <v>679</v>
      </c>
      <c r="C153" s="77">
        <v>100</v>
      </c>
      <c r="V153" s="249" t="str">
        <f>СВОД!E153</f>
        <v>Мансурова</v>
      </c>
    </row>
    <row r="154" spans="1:22">
      <c r="A154" s="136">
        <v>155</v>
      </c>
      <c r="B154" s="136" t="s">
        <v>656</v>
      </c>
      <c r="C154" s="77">
        <v>100</v>
      </c>
      <c r="V154" s="249" t="str">
        <f>СВОД!E154</f>
        <v>Дарьин</v>
      </c>
    </row>
    <row r="155" spans="1:22">
      <c r="A155" s="151">
        <v>156</v>
      </c>
      <c r="B155" s="151" t="s">
        <v>657</v>
      </c>
      <c r="C155" s="257">
        <v>100</v>
      </c>
      <c r="V155" s="258" t="str">
        <f>СВОД!E155</f>
        <v>Мазырин</v>
      </c>
    </row>
    <row r="156" spans="1:22">
      <c r="A156" s="136">
        <v>157</v>
      </c>
      <c r="B156" s="117" t="s">
        <v>742</v>
      </c>
      <c r="C156" s="77">
        <v>100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258" t="str">
        <f>СВОД!E156</f>
        <v>Калинина</v>
      </c>
    </row>
    <row r="157" spans="1:22">
      <c r="A157" s="136">
        <v>158</v>
      </c>
      <c r="B157" s="136" t="s">
        <v>665</v>
      </c>
      <c r="C157" s="77">
        <v>96.581818181818193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258" t="str">
        <f>СВОД!E157</f>
        <v>Емельянова</v>
      </c>
    </row>
    <row r="158" spans="1:22">
      <c r="A158" s="136">
        <v>159</v>
      </c>
      <c r="B158" s="136" t="s">
        <v>664</v>
      </c>
      <c r="C158" s="77">
        <v>100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258" t="str">
        <f>СВОД!E158</f>
        <v>Мазырин</v>
      </c>
    </row>
    <row r="159" spans="1:22">
      <c r="A159" s="136">
        <v>160</v>
      </c>
      <c r="B159" s="136" t="s">
        <v>731</v>
      </c>
      <c r="C159" s="77">
        <v>100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258" t="str">
        <f>СВОД!E159</f>
        <v>Петухов</v>
      </c>
    </row>
    <row r="160" spans="1:22">
      <c r="A160" s="136">
        <v>161</v>
      </c>
      <c r="B160" s="136" t="s">
        <v>670</v>
      </c>
      <c r="C160" s="77">
        <v>100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258" t="str">
        <f>СВОД!E160</f>
        <v>Трусов</v>
      </c>
    </row>
    <row r="161" spans="1:22">
      <c r="A161" s="136">
        <v>162</v>
      </c>
      <c r="B161" s="136" t="s">
        <v>671</v>
      </c>
      <c r="C161" s="77">
        <v>100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258" t="str">
        <f>СВОД!E161</f>
        <v>Савченко</v>
      </c>
    </row>
    <row r="162" spans="1:22">
      <c r="A162" s="136">
        <v>163</v>
      </c>
      <c r="B162" s="136" t="s">
        <v>672</v>
      </c>
      <c r="C162" s="77">
        <v>100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258" t="str">
        <f>СВОД!E162</f>
        <v>Неуймина</v>
      </c>
    </row>
    <row r="163" spans="1:22">
      <c r="A163" s="136">
        <v>165</v>
      </c>
      <c r="B163" s="136" t="s">
        <v>686</v>
      </c>
      <c r="C163" s="77">
        <v>95.781818181818181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258" t="str">
        <f>СВОД!E163</f>
        <v>Емельянова</v>
      </c>
    </row>
    <row r="164" spans="1:22">
      <c r="A164" s="136">
        <v>166</v>
      </c>
      <c r="B164" s="136" t="s">
        <v>687</v>
      </c>
      <c r="C164" s="77">
        <v>100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258" t="str">
        <f>СВОД!E164</f>
        <v>Савченко</v>
      </c>
    </row>
    <row r="165" spans="1:22">
      <c r="A165" s="136">
        <v>167</v>
      </c>
      <c r="B165" s="136" t="s">
        <v>688</v>
      </c>
      <c r="C165" s="77">
        <v>94.25454545454545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258" t="str">
        <f>СВОД!E165</f>
        <v>Емельянова</v>
      </c>
    </row>
    <row r="166" spans="1:22">
      <c r="A166" s="136">
        <v>168</v>
      </c>
      <c r="B166" s="136" t="s">
        <v>678</v>
      </c>
      <c r="C166" s="77">
        <v>100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258" t="str">
        <f>СВОД!E166</f>
        <v>Жарникова</v>
      </c>
    </row>
    <row r="167" spans="1:22">
      <c r="A167" s="136">
        <v>173</v>
      </c>
      <c r="B167" s="136" t="s">
        <v>806</v>
      </c>
      <c r="C167" s="77">
        <v>100</v>
      </c>
      <c r="D167" s="12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258" t="str">
        <f>СВОД!E167</f>
        <v>Савченко</v>
      </c>
    </row>
    <row r="168" spans="1:22">
      <c r="A168" s="136">
        <v>174</v>
      </c>
      <c r="B168" s="117" t="s">
        <v>734</v>
      </c>
      <c r="C168" s="77">
        <v>100</v>
      </c>
      <c r="D168" s="122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258" t="str">
        <f>СВОД!E168</f>
        <v>Ахтямова</v>
      </c>
    </row>
    <row r="169" spans="1:22">
      <c r="A169" s="136">
        <v>175</v>
      </c>
      <c r="B169" s="136" t="s">
        <v>794</v>
      </c>
      <c r="C169" s="77">
        <v>100</v>
      </c>
      <c r="D169" s="12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258" t="str">
        <f>СВОД!E169</f>
        <v>Калинина</v>
      </c>
    </row>
    <row r="170" spans="1:22">
      <c r="A170" s="136">
        <v>176</v>
      </c>
      <c r="B170" s="136" t="s">
        <v>795</v>
      </c>
      <c r="C170" s="77">
        <v>100</v>
      </c>
      <c r="D170" s="12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258" t="str">
        <f>СВОД!E170</f>
        <v>Клементьева</v>
      </c>
    </row>
    <row r="171" spans="1:22">
      <c r="A171" s="136">
        <v>178</v>
      </c>
      <c r="B171" s="117" t="s">
        <v>753</v>
      </c>
      <c r="C171" s="77">
        <v>100</v>
      </c>
      <c r="D171" s="12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258" t="str">
        <f>СВОД!E171</f>
        <v xml:space="preserve">Ахрамеева </v>
      </c>
    </row>
    <row r="172" spans="1:22">
      <c r="A172" s="136">
        <v>179</v>
      </c>
      <c r="B172" s="117" t="s">
        <v>754</v>
      </c>
      <c r="C172" s="77">
        <v>100</v>
      </c>
      <c r="D172" s="12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258" t="str">
        <f>СВОД!E172</f>
        <v>Клементьева</v>
      </c>
    </row>
    <row r="173" spans="1:22">
      <c r="A173" s="136">
        <v>180</v>
      </c>
      <c r="B173" s="136" t="s">
        <v>796</v>
      </c>
      <c r="C173" s="77">
        <v>0</v>
      </c>
      <c r="D173" s="12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258" t="str">
        <f>СВОД!E173</f>
        <v>Калинина</v>
      </c>
    </row>
    <row r="174" spans="1:22">
      <c r="A174" s="136">
        <v>181</v>
      </c>
      <c r="B174" s="117" t="s">
        <v>743</v>
      </c>
      <c r="C174" s="77">
        <v>100</v>
      </c>
      <c r="D174" s="12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258" t="str">
        <f>СВОД!E174</f>
        <v>Савченко</v>
      </c>
    </row>
    <row r="175" spans="1:22">
      <c r="A175" s="136">
        <v>182</v>
      </c>
      <c r="B175" s="117" t="s">
        <v>749</v>
      </c>
      <c r="C175" s="77">
        <v>100</v>
      </c>
      <c r="D175" s="12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258" t="str">
        <f>СВОД!E175</f>
        <v>Ахтямова</v>
      </c>
    </row>
    <row r="176" spans="1:22">
      <c r="A176" s="136">
        <v>183</v>
      </c>
      <c r="B176" s="117" t="s">
        <v>782</v>
      </c>
      <c r="C176" s="77">
        <v>100</v>
      </c>
      <c r="D176" s="12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258" t="str">
        <f>СВОД!E176</f>
        <v>Сазонова</v>
      </c>
    </row>
    <row r="177" spans="1:22">
      <c r="A177" s="136">
        <v>184</v>
      </c>
      <c r="B177" s="117" t="s">
        <v>783</v>
      </c>
      <c r="C177" s="77">
        <v>100</v>
      </c>
      <c r="D177" s="12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258" t="str">
        <f>СВОД!E177</f>
        <v>Сазонова</v>
      </c>
    </row>
    <row r="178" spans="1:22">
      <c r="A178" s="136">
        <v>185</v>
      </c>
      <c r="B178" s="117" t="s">
        <v>758</v>
      </c>
      <c r="C178" s="77">
        <v>100</v>
      </c>
      <c r="D178" s="12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258" t="str">
        <f>СВОД!E178</f>
        <v>Ахтямова</v>
      </c>
    </row>
    <row r="179" spans="1:22">
      <c r="A179" s="136">
        <v>186</v>
      </c>
      <c r="B179" s="117" t="s">
        <v>744</v>
      </c>
      <c r="C179" s="77">
        <v>100</v>
      </c>
      <c r="D179" s="12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258" t="str">
        <f>СВОД!E179</f>
        <v>Емельянова</v>
      </c>
    </row>
    <row r="180" spans="1:22">
      <c r="A180" s="136">
        <v>187</v>
      </c>
      <c r="B180" s="117" t="s">
        <v>745</v>
      </c>
      <c r="C180" s="77">
        <v>100</v>
      </c>
      <c r="D180" s="12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258" t="str">
        <f>СВОД!E180</f>
        <v>Клементьева</v>
      </c>
    </row>
    <row r="181" spans="1:22">
      <c r="A181" s="136">
        <v>188</v>
      </c>
      <c r="B181" s="117" t="s">
        <v>759</v>
      </c>
      <c r="C181" s="77">
        <v>100</v>
      </c>
      <c r="D181" s="122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258" t="str">
        <f>СВОД!E181</f>
        <v>Савченко</v>
      </c>
    </row>
    <row r="182" spans="1:22">
      <c r="A182" s="136">
        <v>189</v>
      </c>
      <c r="B182" s="136" t="s">
        <v>797</v>
      </c>
      <c r="C182" s="77">
        <v>0</v>
      </c>
      <c r="D182" s="12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258" t="str">
        <f>СВОД!E182</f>
        <v>Дарьин</v>
      </c>
    </row>
    <row r="183" spans="1:22">
      <c r="A183" s="136">
        <v>190</v>
      </c>
      <c r="B183" s="117" t="s">
        <v>807</v>
      </c>
      <c r="C183" s="77">
        <v>100</v>
      </c>
      <c r="D183" s="122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258" t="str">
        <f>СВОД!E183</f>
        <v>Емельянова</v>
      </c>
    </row>
    <row r="184" spans="1:22">
      <c r="A184" s="136">
        <v>191</v>
      </c>
      <c r="B184" s="117" t="s">
        <v>808</v>
      </c>
      <c r="C184" s="77">
        <v>100</v>
      </c>
      <c r="D184" s="122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258" t="str">
        <f>СВОД!E184</f>
        <v>Емельянова</v>
      </c>
    </row>
    <row r="185" spans="1:22">
      <c r="A185" s="136">
        <v>194</v>
      </c>
      <c r="B185" s="117" t="s">
        <v>773</v>
      </c>
      <c r="C185" s="77">
        <v>100</v>
      </c>
      <c r="D185" s="122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258" t="str">
        <f>СВОД!E185</f>
        <v>Дарьин</v>
      </c>
    </row>
    <row r="186" spans="1:22">
      <c r="A186" s="136">
        <v>195</v>
      </c>
      <c r="B186" s="117" t="s">
        <v>781</v>
      </c>
      <c r="C186" s="77">
        <v>100</v>
      </c>
      <c r="D186" s="12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258" t="str">
        <f>СВОД!E186</f>
        <v>Сазонова</v>
      </c>
    </row>
    <row r="187" spans="1:22">
      <c r="A187" s="136">
        <v>196</v>
      </c>
      <c r="B187" s="136" t="s">
        <v>809</v>
      </c>
      <c r="C187" s="77">
        <v>100</v>
      </c>
      <c r="D187" s="344"/>
      <c r="E187" s="331"/>
      <c r="F187" s="331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258" t="str">
        <f>СВОД!E187</f>
        <v>Мансурова</v>
      </c>
    </row>
    <row r="188" spans="1:22">
      <c r="A188" s="136">
        <v>197</v>
      </c>
      <c r="B188" s="117" t="s">
        <v>750</v>
      </c>
      <c r="C188" s="77">
        <v>100</v>
      </c>
      <c r="D188" s="344"/>
      <c r="E188" s="331"/>
      <c r="F188" s="331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258" t="str">
        <f>СВОД!E188</f>
        <v>Хасанов</v>
      </c>
    </row>
    <row r="189" spans="1:22">
      <c r="A189" s="136">
        <v>199</v>
      </c>
      <c r="B189" s="136" t="s">
        <v>810</v>
      </c>
      <c r="C189" s="77">
        <v>100</v>
      </c>
      <c r="D189" s="344"/>
      <c r="E189" s="331"/>
      <c r="F189" s="33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258" t="str">
        <f>СВОД!E189</f>
        <v>Коровина</v>
      </c>
    </row>
    <row r="190" spans="1:22">
      <c r="A190" s="136">
        <v>200</v>
      </c>
      <c r="B190" s="117" t="s">
        <v>780</v>
      </c>
      <c r="C190" s="77">
        <v>100</v>
      </c>
      <c r="D190" s="122"/>
      <c r="E190" s="4"/>
      <c r="F190" s="4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258" t="str">
        <f>СВОД!E190</f>
        <v>Савченко</v>
      </c>
    </row>
    <row r="191" spans="1:22">
      <c r="A191" s="136">
        <v>204</v>
      </c>
      <c r="B191" s="136" t="s">
        <v>802</v>
      </c>
      <c r="C191" s="77">
        <v>100</v>
      </c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258" t="str">
        <f>СВОД!E191</f>
        <v>Неуймина</v>
      </c>
    </row>
    <row r="192" spans="1:22">
      <c r="A192" s="136">
        <v>206</v>
      </c>
      <c r="B192" s="136" t="s">
        <v>811</v>
      </c>
      <c r="C192" s="77">
        <v>100</v>
      </c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258" t="str">
        <f>СВОД!E192</f>
        <v>Ахтямова</v>
      </c>
    </row>
    <row r="193" spans="1:22">
      <c r="A193" s="136">
        <v>207</v>
      </c>
      <c r="B193" s="136" t="s">
        <v>812</v>
      </c>
      <c r="C193" s="77">
        <v>100</v>
      </c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249" t="str">
        <f>СВОД!E193</f>
        <v>Ахтямова</v>
      </c>
    </row>
    <row r="196" spans="1:22">
      <c r="A196" s="2">
        <v>1</v>
      </c>
      <c r="B196" s="136" t="s">
        <v>530</v>
      </c>
      <c r="C196" s="77">
        <f>AVERAGE(C68,C115,C117,C145,C168,C175,C178,C192,C193)</f>
        <v>99.668686868686862</v>
      </c>
    </row>
    <row r="197" spans="1:22">
      <c r="A197" s="2">
        <v>2</v>
      </c>
      <c r="B197" s="136" t="s">
        <v>761</v>
      </c>
      <c r="C197" s="77">
        <f>AVERAGE(C53,C54,C69,C116,C143,C144,C159)</f>
        <v>99.59480519480519</v>
      </c>
    </row>
    <row r="198" spans="1:22">
      <c r="A198" s="2">
        <v>3</v>
      </c>
      <c r="B198" s="136" t="s">
        <v>697</v>
      </c>
      <c r="C198" s="77">
        <f>AVERAGE(C80,C100,C121,C130,C146,C148,C157,C163,C165,C179,C183,C184)</f>
        <v>97.878787878787875</v>
      </c>
    </row>
    <row r="199" spans="1:22">
      <c r="A199" s="2">
        <v>4</v>
      </c>
      <c r="B199" s="136" t="s">
        <v>567</v>
      </c>
      <c r="C199" s="77">
        <f>AVERAGE(C95,C97,C99,C122,C126,C150,C189)</f>
        <v>100</v>
      </c>
    </row>
    <row r="200" spans="1:22">
      <c r="A200" s="2">
        <v>5</v>
      </c>
      <c r="B200" s="136" t="s">
        <v>169</v>
      </c>
      <c r="C200" s="77">
        <f>AVERAGE(C190,C72,C73,C84,C101,C111,C118,C119,C129,C133,C137,C139,C152,C161,C164,C174,C181,C167)</f>
        <v>90.909090909090921</v>
      </c>
    </row>
    <row r="201" spans="1:22">
      <c r="A201" s="2">
        <v>6</v>
      </c>
      <c r="B201" s="136" t="s">
        <v>626</v>
      </c>
      <c r="C201" s="77">
        <f>AVERAGE(C61,C76,C105,C106,C131,C160)</f>
        <v>100</v>
      </c>
    </row>
    <row r="202" spans="1:22">
      <c r="A202" s="2">
        <v>7</v>
      </c>
      <c r="B202" s="136" t="s">
        <v>763</v>
      </c>
      <c r="C202" s="77">
        <f>AVERAGE(C113,C114,C132,C134)</f>
        <v>100</v>
      </c>
    </row>
    <row r="203" spans="1:22">
      <c r="A203" s="2">
        <v>8</v>
      </c>
      <c r="B203" s="136" t="s">
        <v>698</v>
      </c>
      <c r="C203" s="77">
        <f>AVERAGE(C2,C10,C25,C33,C34,C36,C40,C41,C51,C58,C59,C60,C63,C78,C91,C171)</f>
        <v>99.827272727272728</v>
      </c>
    </row>
    <row r="204" spans="1:22">
      <c r="A204" s="2">
        <v>9</v>
      </c>
      <c r="B204" s="136" t="s">
        <v>696</v>
      </c>
      <c r="C204" s="77">
        <f>AVERAGE(C22,C27,C38,C50,C55,C56,C57,C74,C86,C88,C147,C166)</f>
        <v>99.848484848484858</v>
      </c>
    </row>
    <row r="205" spans="1:22">
      <c r="A205" s="2">
        <v>10</v>
      </c>
      <c r="B205" s="136" t="s">
        <v>629</v>
      </c>
      <c r="C205" s="77">
        <f>AVERAGE(C11,C21,C29,C31,C65,C89,C90,C96,C98,C138,C141,C151,C156,C173,C169)</f>
        <v>93.333333333333329</v>
      </c>
    </row>
    <row r="206" spans="1:22">
      <c r="A206" s="2">
        <v>11</v>
      </c>
      <c r="B206" s="136" t="s">
        <v>168</v>
      </c>
      <c r="C206" s="77">
        <f>AVERAGE(C170,C14,C16,C19,C28,C43,C45,C66,C79,C93,C94,C102,C112,C140,C172,C180)</f>
        <v>99.468181818181819</v>
      </c>
    </row>
    <row r="207" spans="1:22">
      <c r="A207" s="2">
        <v>12</v>
      </c>
      <c r="B207" s="136" t="s">
        <v>699</v>
      </c>
      <c r="C207" s="77">
        <f>AVERAGE(C23,C32,C37,C49,C64,C85,C110,C124,C127,C149,C155,C158)</f>
        <v>100</v>
      </c>
    </row>
    <row r="208" spans="1:22">
      <c r="A208" s="2">
        <v>13</v>
      </c>
      <c r="B208" s="136" t="s">
        <v>700</v>
      </c>
      <c r="C208" s="77">
        <f>AVERAGE(C24,C26,C35,C46,C67,C52,C70,C83,C87,C92,C103,C107,C109,C128,C136,C153,C187)</f>
        <v>100</v>
      </c>
    </row>
    <row r="209" spans="1:5">
      <c r="A209" s="2">
        <v>14</v>
      </c>
      <c r="B209" s="136" t="s">
        <v>509</v>
      </c>
      <c r="C209" s="77">
        <f>AVERAGE(C191,C3,C4,C5,C7,C9,C13,C18,C30,C42,C44,C48,C62,C82,C120,C123,C162)</f>
        <v>99.905882352941177</v>
      </c>
    </row>
    <row r="210" spans="1:5">
      <c r="A210" s="2">
        <v>15</v>
      </c>
      <c r="B210" s="136" t="s">
        <v>762</v>
      </c>
      <c r="C210" s="77">
        <f>AVERAGE(C182,C6,C8,C12,C20,C81,C154,C185)</f>
        <v>87.081818181818178</v>
      </c>
    </row>
    <row r="211" spans="1:5">
      <c r="A211" s="2">
        <v>16</v>
      </c>
      <c r="B211" s="136" t="s">
        <v>627</v>
      </c>
      <c r="C211" s="77">
        <f>AVERAGE(C15,C17,C39,C47,C71,C75,C77,C104,C108,C125,C135,C142,C188)</f>
        <v>99.681118881118891</v>
      </c>
    </row>
    <row r="212" spans="1:5">
      <c r="A212" s="116"/>
      <c r="B212" s="239"/>
      <c r="C212" s="153"/>
      <c r="D212" s="153"/>
      <c r="E212" s="112"/>
    </row>
    <row r="213" spans="1:5">
      <c r="B213" s="196"/>
      <c r="E213" s="112"/>
    </row>
    <row r="214" spans="1:5">
      <c r="A214" s="2">
        <v>1</v>
      </c>
      <c r="B214" s="136" t="s">
        <v>442</v>
      </c>
      <c r="C214" s="77">
        <f>C77</f>
        <v>100</v>
      </c>
      <c r="D214" s="153"/>
      <c r="E214" s="112"/>
    </row>
    <row r="215" spans="1:5">
      <c r="A215" s="2">
        <v>2</v>
      </c>
      <c r="B215" s="136" t="s">
        <v>117</v>
      </c>
      <c r="C215" s="77">
        <f>AVERAGE(C67,C70,C26,C109)</f>
        <v>100</v>
      </c>
      <c r="D215" s="153"/>
      <c r="E215" s="112"/>
    </row>
    <row r="216" spans="1:5">
      <c r="A216" s="2">
        <v>3</v>
      </c>
      <c r="B216" s="136" t="s">
        <v>598</v>
      </c>
      <c r="C216" s="77">
        <f>AVERAGE(C129,C161)</f>
        <v>100</v>
      </c>
      <c r="D216" s="153"/>
      <c r="E216" s="112"/>
    </row>
    <row r="217" spans="1:5">
      <c r="A217" s="2">
        <v>4</v>
      </c>
      <c r="B217" s="136" t="s">
        <v>119</v>
      </c>
      <c r="C217" s="77">
        <f>AVERAGE(C46,C92,C107,C128,C187)</f>
        <v>100</v>
      </c>
      <c r="D217" s="153"/>
      <c r="E217" s="112"/>
    </row>
    <row r="218" spans="1:5">
      <c r="A218" s="2">
        <v>5</v>
      </c>
      <c r="B218" s="136" t="s">
        <v>112</v>
      </c>
      <c r="C218" s="77">
        <f>AVERAGE(C169,C173,C182,C170,C191,C185,C171,C172,C188,C156,C180,C2,C3,C4,C5,C6,C7,C8,C9,C10,C11,C12,C13,C14,C15,C16,C17,C18,C19,C20,C21,C22,C23,C24,C25,C27,C28,C29,C30,C31,C32,C33,C34,C35,C36,C37,C38,C39,C40,C41,C42,C43,C44,C45,C47,C48,C49,C50,C51,C52,C55,C56,C57,C58,C59,C60,C62,C63,C64,C65,C66,C71,C74,C75,C78,C79,C81,C82,C83,C85,C86,C87,C88,C89,C90,C91,C93,C94,C96,C98,C102,C103,C104,C108,C110,C112,C120,C123,C124,C127,C135,C136,C138,C140,C141,C147,C149,C151,C153,C154,C155,C158,C162,C166)</f>
        <v>98.051036682615617</v>
      </c>
      <c r="D218" s="153"/>
      <c r="E218" s="112"/>
    </row>
    <row r="219" spans="1:5">
      <c r="A219" s="2">
        <v>6</v>
      </c>
      <c r="B219" s="136" t="s">
        <v>614</v>
      </c>
      <c r="C219" s="77">
        <f>AVERAGE(C133,C174)</f>
        <v>100</v>
      </c>
      <c r="D219" s="153"/>
      <c r="E219" s="112"/>
    </row>
    <row r="220" spans="1:5">
      <c r="A220" s="2">
        <v>7</v>
      </c>
      <c r="B220" s="136" t="s">
        <v>524</v>
      </c>
      <c r="C220" s="77">
        <f>AVERAGE(C95,C97,C99,C122,C126,C150,C189)</f>
        <v>100</v>
      </c>
      <c r="D220" s="153"/>
      <c r="E220" s="112"/>
    </row>
    <row r="221" spans="1:5">
      <c r="A221" s="2">
        <v>8</v>
      </c>
      <c r="B221" s="136" t="s">
        <v>805</v>
      </c>
      <c r="C221" s="77">
        <f>AVERAGE(C183,C184)</f>
        <v>100</v>
      </c>
      <c r="D221" s="153"/>
      <c r="E221" s="112"/>
    </row>
    <row r="222" spans="1:5">
      <c r="A222" s="2">
        <v>9</v>
      </c>
      <c r="B222" s="136" t="s">
        <v>649</v>
      </c>
      <c r="C222" s="77">
        <f>AVERAGE(C146,C148,C163,C165)</f>
        <v>95.327272727272728</v>
      </c>
      <c r="D222" s="153"/>
      <c r="E222" s="112"/>
    </row>
    <row r="223" spans="1:5">
      <c r="A223" s="2">
        <v>10</v>
      </c>
      <c r="B223" s="136" t="s">
        <v>122</v>
      </c>
      <c r="C223" s="77">
        <f>AVERAGE(C178,C175,C53,C54,C68,C69,C115,C116,C117,C143,C144,C145,C159,C168,C192,C193)</f>
        <v>99.63636363636364</v>
      </c>
      <c r="D223" s="153"/>
      <c r="E223" s="112"/>
    </row>
    <row r="224" spans="1:5">
      <c r="A224" s="2">
        <v>11</v>
      </c>
      <c r="B224" s="136" t="s">
        <v>171</v>
      </c>
      <c r="C224" s="77">
        <f>AVERAGE(C181,C73,C111,C137)</f>
        <v>100</v>
      </c>
      <c r="D224" s="153"/>
      <c r="E224" s="112"/>
    </row>
    <row r="225" spans="1:5">
      <c r="A225" s="2">
        <v>12</v>
      </c>
      <c r="B225" s="136" t="s">
        <v>770</v>
      </c>
      <c r="C225" s="77">
        <f>AVERAGE(C176,C177,C186)</f>
        <v>100</v>
      </c>
      <c r="D225" s="153"/>
      <c r="E225" s="112"/>
    </row>
    <row r="226" spans="1:5">
      <c r="A226" s="2">
        <v>13</v>
      </c>
      <c r="B226" s="136" t="s">
        <v>124</v>
      </c>
      <c r="C226" s="77">
        <f>AVERAGE(C190,C72,C84,C101,C118,C119,C139,C167)</f>
        <v>79.545454545454561</v>
      </c>
      <c r="D226" s="153"/>
      <c r="E226" s="112"/>
    </row>
    <row r="227" spans="1:5">
      <c r="A227" s="2">
        <v>14</v>
      </c>
      <c r="B227" s="136" t="s">
        <v>654</v>
      </c>
      <c r="C227" s="77">
        <f>AVERAGE(C152,C164)</f>
        <v>100</v>
      </c>
      <c r="D227" s="153"/>
      <c r="E227" s="112"/>
    </row>
    <row r="228" spans="1:5">
      <c r="A228" s="2">
        <v>15</v>
      </c>
      <c r="B228" s="136" t="s">
        <v>471</v>
      </c>
      <c r="C228" s="77">
        <f>AVERAGE(C80,C100,C121,C130,C157,C179)</f>
        <v>98.872727272727275</v>
      </c>
      <c r="D228" s="153"/>
      <c r="E228" s="112"/>
    </row>
    <row r="229" spans="1:5">
      <c r="A229" s="2">
        <v>16</v>
      </c>
      <c r="B229" s="136" t="s">
        <v>559</v>
      </c>
      <c r="C229" s="77">
        <f>AVERAGE(C113,C114,C132,C134)</f>
        <v>100</v>
      </c>
      <c r="D229" s="153"/>
      <c r="E229" s="112"/>
    </row>
    <row r="230" spans="1:5">
      <c r="A230" s="2">
        <v>17</v>
      </c>
      <c r="B230" s="136" t="s">
        <v>584</v>
      </c>
      <c r="C230" s="77">
        <f>AVERAGE(C125,C142)</f>
        <v>100</v>
      </c>
      <c r="D230" s="153"/>
      <c r="E230" s="112"/>
    </row>
    <row r="231" spans="1:5">
      <c r="A231" s="2">
        <v>18</v>
      </c>
      <c r="B231" s="136" t="s">
        <v>593</v>
      </c>
      <c r="C231" s="77">
        <f>C131</f>
        <v>100</v>
      </c>
      <c r="D231" s="153"/>
      <c r="E231" s="112"/>
    </row>
    <row r="232" spans="1:5">
      <c r="A232" s="2">
        <v>19</v>
      </c>
      <c r="B232" s="136" t="s">
        <v>115</v>
      </c>
      <c r="C232" s="77">
        <f>AVERAGE(C61,C76,C105,C106,C160)</f>
        <v>100</v>
      </c>
      <c r="D232" s="153"/>
      <c r="E232" s="112"/>
    </row>
    <row r="233" spans="1:5">
      <c r="A233" s="116"/>
      <c r="B233" s="116"/>
    </row>
    <row r="235" spans="1:5">
      <c r="A235" s="2">
        <v>1</v>
      </c>
      <c r="B235" s="136" t="s">
        <v>167</v>
      </c>
      <c r="C235" s="77">
        <f>AVERAGE(C183,C184,C192,C193,C189,C167,C190,C181,C178,C174,C175,C179,C168,C159,C53,C54,C68,C69,C72,C73,C80,C84,C95,C97,C99,C100,C101,C111,C115,C116,C117,C118,C119,C121,C122,C126,C129,C130,C133,C137,C139,C143,C144,C145,C146,C148,C150,C152,C157,C161,C163,C164,C165)</f>
        <v>96.322469982847338</v>
      </c>
    </row>
    <row r="236" spans="1:5">
      <c r="A236" s="2">
        <v>2</v>
      </c>
      <c r="B236" s="136" t="s">
        <v>170</v>
      </c>
      <c r="C236" s="77">
        <f>AVERAGE(C61,C76,C105,C106,C113,C114,C131,C132,C134,C160)</f>
        <v>100</v>
      </c>
    </row>
    <row r="237" spans="1:5">
      <c r="A237" s="2">
        <v>3</v>
      </c>
      <c r="B237" s="136" t="s">
        <v>777</v>
      </c>
      <c r="C237" s="77">
        <f>AVERAGE(C176,C177,C186)</f>
        <v>100</v>
      </c>
    </row>
    <row r="238" spans="1:5">
      <c r="A238" s="2">
        <v>4</v>
      </c>
      <c r="B238" s="136" t="s">
        <v>620</v>
      </c>
      <c r="C238" s="77">
        <f>AVERAGE(C187,C191,C170,C172,C180,C3,C4,C5,C7,C9,C13,C14,C16,C18,C19,C23,C24,C26,C28,C30,C32,C35,C37,C42,C43,C44,C45,C46,C48,C49,C52,C62,C64,C66,C67,C70,C79,C82,C83,C85,C87,C92,C93,C94,C102,C103,C107,C109,C110,C112,C120,C123,C124,C127,C128,C136,C140,C149,C153,C155,C158,C162)</f>
        <v>99.836950146627572</v>
      </c>
    </row>
    <row r="239" spans="1:5">
      <c r="A239" s="2">
        <v>5</v>
      </c>
      <c r="B239" s="89" t="s">
        <v>701</v>
      </c>
      <c r="C239" s="77">
        <f>AVERAGE(C169,C173,C182,C185,C171,C188,C51,C156,C2,C6,C8,C10,C11,C12,C15,C17,C20,C21,C22,C25,C27,C29,C31,C33,C34,C36,C38,C39,C40,C41,C47,C50,C55,C56,C57,C58,C59,C60,C63,C65,C71,C74,C75,C77,C78,C81,C86,C88,C89,C90,C91,C96,C98,C104,C108,C125,C135,C138,C141,C142,C147,C151,C154,C166)</f>
        <v>96.686363636363623</v>
      </c>
    </row>
    <row r="243" spans="2:27">
      <c r="B243" s="123" t="s">
        <v>218</v>
      </c>
      <c r="C243" s="123"/>
      <c r="D243" s="123"/>
      <c r="E243" s="123"/>
      <c r="F243" s="123"/>
      <c r="G243" s="123"/>
      <c r="H243" s="123"/>
      <c r="I243" s="123"/>
      <c r="J243" s="123"/>
    </row>
    <row r="244" spans="2:27">
      <c r="B244" s="353" t="s">
        <v>219</v>
      </c>
      <c r="C244" s="353"/>
      <c r="D244" s="353"/>
      <c r="E244" s="353"/>
      <c r="F244" s="353"/>
      <c r="G244" s="353"/>
      <c r="H244" s="353"/>
      <c r="I244" s="353"/>
      <c r="J244" s="353"/>
      <c r="K244" s="353"/>
      <c r="L244" s="353"/>
      <c r="M244" s="353"/>
      <c r="N244" s="353"/>
      <c r="O244" s="353"/>
      <c r="P244" s="353"/>
      <c r="Q244" s="353"/>
      <c r="R244" s="353"/>
      <c r="S244" s="353"/>
      <c r="T244" s="353"/>
      <c r="U244" s="353"/>
      <c r="V244" s="353"/>
      <c r="W244" s="353"/>
      <c r="X244" s="353"/>
      <c r="Y244" s="353"/>
      <c r="Z244" s="353"/>
      <c r="AA244" s="353"/>
    </row>
    <row r="245" spans="2:27">
      <c r="B245" s="356" t="s">
        <v>395</v>
      </c>
      <c r="C245" s="356"/>
      <c r="D245" s="356"/>
      <c r="E245" s="356"/>
      <c r="F245" s="356"/>
      <c r="G245" s="356"/>
      <c r="H245" s="356"/>
      <c r="I245" s="356"/>
      <c r="J245" s="356"/>
      <c r="K245" s="356"/>
      <c r="L245" s="356"/>
      <c r="M245" s="356"/>
      <c r="N245" s="356"/>
      <c r="O245" s="356"/>
      <c r="P245" s="356"/>
      <c r="Q245" s="356"/>
      <c r="R245" s="356"/>
      <c r="S245" s="356"/>
      <c r="T245" s="356"/>
      <c r="U245" s="356"/>
      <c r="V245" s="356"/>
      <c r="W245" s="356"/>
      <c r="X245" s="356"/>
      <c r="Y245" s="356"/>
      <c r="Z245" s="356"/>
      <c r="AA245" s="356"/>
    </row>
    <row r="246" spans="2:27">
      <c r="B246" s="356" t="s">
        <v>396</v>
      </c>
      <c r="C246" s="356"/>
      <c r="D246" s="356"/>
      <c r="E246" s="356"/>
      <c r="F246" s="356"/>
      <c r="G246" s="356"/>
      <c r="H246" s="356"/>
      <c r="I246" s="356"/>
      <c r="J246" s="356"/>
      <c r="K246" s="356"/>
      <c r="L246" s="356"/>
      <c r="M246" s="356"/>
      <c r="N246" s="356"/>
      <c r="O246" s="356"/>
      <c r="P246" s="356"/>
      <c r="Q246" s="356"/>
      <c r="R246" s="356"/>
      <c r="S246" s="356"/>
      <c r="T246" s="356"/>
      <c r="U246" s="356"/>
      <c r="V246" s="356"/>
      <c r="W246" s="356"/>
      <c r="X246" s="356"/>
      <c r="Y246" s="356"/>
      <c r="Z246" s="356"/>
      <c r="AA246" s="356"/>
    </row>
    <row r="247" spans="2:27">
      <c r="B247" s="356" t="s">
        <v>397</v>
      </c>
      <c r="C247" s="356"/>
      <c r="D247" s="356"/>
      <c r="E247" s="356"/>
      <c r="F247" s="356"/>
      <c r="G247" s="356"/>
      <c r="H247" s="356"/>
      <c r="I247" s="356"/>
      <c r="J247" s="356"/>
      <c r="K247" s="356"/>
      <c r="L247" s="356"/>
      <c r="M247" s="356"/>
      <c r="N247" s="356"/>
      <c r="O247" s="356"/>
      <c r="P247" s="356"/>
      <c r="Q247" s="356"/>
      <c r="R247" s="356"/>
      <c r="S247" s="356"/>
      <c r="T247" s="356"/>
      <c r="U247" s="356"/>
      <c r="V247" s="356"/>
      <c r="W247" s="356"/>
      <c r="X247" s="356"/>
      <c r="Y247" s="356"/>
      <c r="Z247" s="356"/>
      <c r="AA247" s="356"/>
    </row>
    <row r="250" spans="2:27">
      <c r="B250" s="359" t="s">
        <v>398</v>
      </c>
      <c r="C250" s="359"/>
      <c r="D250" s="359"/>
      <c r="E250" s="359"/>
      <c r="F250" s="359"/>
      <c r="G250" s="359"/>
      <c r="H250" s="359"/>
      <c r="I250" s="359"/>
      <c r="J250" s="359"/>
      <c r="K250" s="359"/>
      <c r="L250" s="359"/>
      <c r="M250" s="359"/>
      <c r="N250" s="359"/>
      <c r="O250" s="359"/>
      <c r="P250" s="359"/>
      <c r="Q250" s="359"/>
      <c r="R250" s="359"/>
      <c r="S250" s="359"/>
      <c r="T250" s="359"/>
      <c r="U250" s="359"/>
      <c r="V250" s="359"/>
      <c r="W250" s="359"/>
      <c r="X250" s="359"/>
      <c r="Y250" s="359"/>
      <c r="Z250" s="359"/>
      <c r="AA250" s="359"/>
    </row>
    <row r="251" spans="2:27">
      <c r="B251" s="351" t="s">
        <v>399</v>
      </c>
      <c r="C251" s="351"/>
      <c r="D251" s="351"/>
      <c r="E251" s="351"/>
      <c r="F251" s="351"/>
      <c r="G251" s="351"/>
      <c r="H251" s="351"/>
      <c r="I251" s="351"/>
      <c r="J251" s="351"/>
      <c r="K251" s="351"/>
      <c r="L251" s="351"/>
      <c r="M251" s="351"/>
      <c r="N251" s="351"/>
      <c r="O251" s="351"/>
      <c r="P251" s="351"/>
      <c r="Q251" s="351"/>
      <c r="R251" s="351"/>
      <c r="S251" s="351"/>
      <c r="T251" s="351"/>
      <c r="U251" s="351"/>
      <c r="V251" s="351"/>
      <c r="W251" s="351"/>
      <c r="X251" s="351"/>
      <c r="Y251" s="351"/>
      <c r="Z251" s="351"/>
      <c r="AA251" s="351"/>
    </row>
    <row r="252" spans="2:27">
      <c r="B252" s="351" t="s">
        <v>400</v>
      </c>
      <c r="C252" s="351"/>
      <c r="D252" s="351"/>
      <c r="E252" s="351"/>
      <c r="F252" s="351"/>
      <c r="G252" s="351"/>
      <c r="H252" s="351"/>
      <c r="I252" s="351"/>
      <c r="J252" s="351"/>
      <c r="K252" s="351"/>
      <c r="L252" s="351"/>
      <c r="M252" s="351"/>
      <c r="N252" s="351"/>
      <c r="O252" s="351"/>
      <c r="P252" s="351"/>
      <c r="Q252" s="351"/>
      <c r="R252" s="351"/>
      <c r="S252" s="351"/>
      <c r="T252" s="351"/>
      <c r="U252" s="351"/>
      <c r="V252" s="351"/>
      <c r="W252" s="351"/>
      <c r="X252" s="351"/>
      <c r="Y252" s="351"/>
      <c r="Z252" s="351"/>
      <c r="AA252" s="351"/>
    </row>
    <row r="253" spans="2:27">
      <c r="B253" s="351" t="s">
        <v>401</v>
      </c>
      <c r="C253" s="351"/>
      <c r="D253" s="351"/>
      <c r="E253" s="351"/>
      <c r="F253" s="351"/>
      <c r="G253" s="351"/>
      <c r="H253" s="351"/>
      <c r="I253" s="351"/>
      <c r="J253" s="351"/>
      <c r="K253" s="351"/>
      <c r="L253" s="351"/>
      <c r="M253" s="351"/>
      <c r="N253" s="351"/>
      <c r="O253" s="351"/>
      <c r="P253" s="351"/>
      <c r="Q253" s="351"/>
      <c r="R253" s="351"/>
      <c r="S253" s="351"/>
      <c r="T253" s="351"/>
      <c r="U253" s="351"/>
      <c r="V253" s="351"/>
      <c r="W253" s="351"/>
      <c r="X253" s="351"/>
      <c r="Y253" s="351"/>
      <c r="Z253" s="351"/>
      <c r="AA253" s="351"/>
    </row>
    <row r="254" spans="2:27">
      <c r="B254" s="351" t="s">
        <v>402</v>
      </c>
      <c r="C254" s="351"/>
      <c r="D254" s="351"/>
      <c r="E254" s="351"/>
      <c r="F254" s="351"/>
      <c r="G254" s="351"/>
      <c r="H254" s="351"/>
      <c r="I254" s="351"/>
      <c r="J254" s="351"/>
      <c r="K254" s="351"/>
      <c r="L254" s="351"/>
      <c r="M254" s="351"/>
      <c r="N254" s="351"/>
      <c r="O254" s="351"/>
      <c r="P254" s="351"/>
      <c r="Q254" s="351"/>
      <c r="R254" s="351"/>
      <c r="S254" s="351"/>
      <c r="T254" s="351"/>
      <c r="U254" s="351"/>
      <c r="V254" s="351"/>
      <c r="W254" s="351"/>
      <c r="X254" s="351"/>
      <c r="Y254" s="351"/>
      <c r="Z254" s="351"/>
      <c r="AA254" s="351"/>
    </row>
  </sheetData>
  <autoFilter ref="A1:T72">
    <sortState ref="A2:Y73">
      <sortCondition ref="A1:A73"/>
    </sortState>
  </autoFilter>
  <mergeCells count="9">
    <mergeCell ref="B252:AA252"/>
    <mergeCell ref="B253:AA253"/>
    <mergeCell ref="B254:AA254"/>
    <mergeCell ref="B244:AA244"/>
    <mergeCell ref="B245:AA245"/>
    <mergeCell ref="B246:AA246"/>
    <mergeCell ref="B247:AA247"/>
    <mergeCell ref="B250:AA250"/>
    <mergeCell ref="B251:AA251"/>
  </mergeCells>
  <conditionalFormatting sqref="D2:S30">
    <cfRule type="cellIs" dxfId="122" priority="52" operator="lessThan">
      <formula>5</formula>
    </cfRule>
    <cfRule type="cellIs" dxfId="121" priority="53" operator="between">
      <formula>9</formula>
      <formula>5</formula>
    </cfRule>
    <cfRule type="cellIs" dxfId="120" priority="54" operator="equal">
      <formula>10</formula>
    </cfRule>
  </conditionalFormatting>
  <conditionalFormatting sqref="D31:S32">
    <cfRule type="cellIs" dxfId="119" priority="50" operator="between">
      <formula>7</formula>
      <formula>4</formula>
    </cfRule>
    <cfRule type="cellIs" dxfId="118" priority="51" operator="equal">
      <formula>8</formula>
    </cfRule>
  </conditionalFormatting>
  <conditionalFormatting sqref="C214:C232 C235:C239 C196:C211 C2:C193">
    <cfRule type="cellIs" dxfId="117" priority="1" operator="lessThan">
      <formula>90</formula>
    </cfRule>
    <cfRule type="cellIs" dxfId="116" priority="2" operator="between">
      <formula>90</formula>
      <formula>95</formula>
    </cfRule>
    <cfRule type="cellIs" dxfId="115" priority="3" operator="greaterThan">
      <formula>94.99</formula>
    </cfRule>
  </conditionalFormatting>
  <hyperlinks>
    <hyperlink ref="X1" location="СВОД!A1" display="СВОД"/>
  </hyperlink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256"/>
  <sheetViews>
    <sheetView zoomScale="85" zoomScaleNormal="85" workbookViewId="0">
      <pane xSplit="1" ySplit="1" topLeftCell="B158" activePane="bottomRight" state="frozen"/>
      <selection activeCell="G201" sqref="G201"/>
      <selection pane="topRight" activeCell="G201" sqref="G201"/>
      <selection pane="bottomLeft" activeCell="G201" sqref="G201"/>
      <selection pane="bottomRight" activeCell="A167" sqref="A167:B193"/>
    </sheetView>
  </sheetViews>
  <sheetFormatPr defaultRowHeight="14.4"/>
  <cols>
    <col min="1" max="1" width="5.33203125" bestFit="1" customWidth="1"/>
    <col min="2" max="2" width="28.44140625" customWidth="1"/>
    <col min="3" max="3" width="18.5546875" bestFit="1" customWidth="1"/>
    <col min="4" max="4" width="16.109375" bestFit="1" customWidth="1"/>
    <col min="5" max="5" width="5.88671875" bestFit="1" customWidth="1"/>
    <col min="6" max="6" width="11.21875" bestFit="1" customWidth="1"/>
    <col min="8" max="8" width="20" bestFit="1" customWidth="1"/>
    <col min="9" max="9" width="20.6640625" bestFit="1" customWidth="1"/>
    <col min="11" max="11" width="10" customWidth="1"/>
    <col min="12" max="13" width="8.88671875" hidden="1" customWidth="1"/>
  </cols>
  <sheetData>
    <row r="1" spans="1:13">
      <c r="A1" s="1" t="s">
        <v>0</v>
      </c>
      <c r="B1" s="8" t="s">
        <v>1</v>
      </c>
      <c r="C1" s="3" t="s">
        <v>736</v>
      </c>
      <c r="D1" s="3" t="s">
        <v>246</v>
      </c>
      <c r="E1" s="3" t="s">
        <v>88</v>
      </c>
      <c r="F1" s="249" t="str">
        <f>СВОД!E1</f>
        <v>Супервайзер</v>
      </c>
      <c r="H1" s="10" t="s">
        <v>100</v>
      </c>
      <c r="I1" s="10"/>
    </row>
    <row r="2" spans="1:13">
      <c r="A2" s="1">
        <v>1</v>
      </c>
      <c r="B2" s="1" t="s">
        <v>2</v>
      </c>
      <c r="C2" s="113">
        <v>42148</v>
      </c>
      <c r="D2" s="1">
        <v>1</v>
      </c>
      <c r="E2" s="1">
        <v>100</v>
      </c>
      <c r="F2" s="249" t="str">
        <f>СВОД!E2</f>
        <v>Ахрамеева</v>
      </c>
    </row>
    <row r="3" spans="1:13">
      <c r="A3" s="1">
        <v>2</v>
      </c>
      <c r="B3" s="1" t="s">
        <v>3</v>
      </c>
      <c r="C3" s="113">
        <v>42151</v>
      </c>
      <c r="D3" s="1">
        <v>1</v>
      </c>
      <c r="E3" s="1">
        <v>100</v>
      </c>
      <c r="F3" s="249" t="str">
        <f>СВОД!E3</f>
        <v>Неуймина</v>
      </c>
    </row>
    <row r="4" spans="1:13">
      <c r="A4" s="1">
        <v>3</v>
      </c>
      <c r="B4" s="1" t="s">
        <v>4</v>
      </c>
      <c r="C4" s="113">
        <v>42148</v>
      </c>
      <c r="D4" s="1">
        <v>1</v>
      </c>
      <c r="E4" s="1">
        <v>100</v>
      </c>
      <c r="F4" s="249" t="str">
        <f>СВОД!E4</f>
        <v>Неуймина</v>
      </c>
    </row>
    <row r="5" spans="1:13">
      <c r="A5" s="1">
        <v>4</v>
      </c>
      <c r="B5" s="1" t="s">
        <v>5</v>
      </c>
      <c r="C5" s="113">
        <v>42149</v>
      </c>
      <c r="D5" s="1">
        <v>1</v>
      </c>
      <c r="E5" s="1">
        <v>100</v>
      </c>
      <c r="F5" s="249" t="str">
        <f>СВОД!E5</f>
        <v>Неуймина</v>
      </c>
      <c r="H5" s="4" t="s">
        <v>717</v>
      </c>
      <c r="I5" s="4">
        <v>100</v>
      </c>
      <c r="J5" s="48"/>
    </row>
    <row r="6" spans="1:13">
      <c r="A6" s="1">
        <v>5</v>
      </c>
      <c r="B6" s="1" t="s">
        <v>6</v>
      </c>
      <c r="C6" s="113">
        <v>42148</v>
      </c>
      <c r="D6" s="1">
        <v>1</v>
      </c>
      <c r="E6" s="1">
        <v>100</v>
      </c>
      <c r="F6" s="249" t="str">
        <f>СВОД!E6</f>
        <v>Дарьин</v>
      </c>
      <c r="H6" s="4" t="s">
        <v>718</v>
      </c>
      <c r="I6" s="4">
        <v>90</v>
      </c>
      <c r="J6" s="49"/>
      <c r="L6">
        <v>1</v>
      </c>
      <c r="M6">
        <v>100</v>
      </c>
    </row>
    <row r="7" spans="1:13">
      <c r="A7" s="1">
        <v>6</v>
      </c>
      <c r="B7" s="1" t="s">
        <v>7</v>
      </c>
      <c r="C7" s="113">
        <v>42148</v>
      </c>
      <c r="D7" s="1">
        <v>1</v>
      </c>
      <c r="E7" s="1">
        <v>100</v>
      </c>
      <c r="F7" s="249" t="str">
        <f>СВОД!E7</f>
        <v>Неуймина</v>
      </c>
      <c r="H7" s="4" t="s">
        <v>719</v>
      </c>
      <c r="I7" s="4" t="s">
        <v>720</v>
      </c>
      <c r="J7" s="50"/>
      <c r="L7">
        <v>2</v>
      </c>
      <c r="M7">
        <v>90</v>
      </c>
    </row>
    <row r="8" spans="1:13">
      <c r="A8" s="1">
        <v>7</v>
      </c>
      <c r="B8" s="1" t="s">
        <v>8</v>
      </c>
      <c r="C8" s="113">
        <v>42138</v>
      </c>
      <c r="D8" s="1">
        <v>2</v>
      </c>
      <c r="E8" s="1">
        <v>90</v>
      </c>
      <c r="F8" s="249" t="str">
        <f>СВОД!E8</f>
        <v>Дарьин</v>
      </c>
      <c r="G8" s="125"/>
      <c r="L8">
        <v>3</v>
      </c>
      <c r="M8">
        <v>80</v>
      </c>
    </row>
    <row r="9" spans="1:13">
      <c r="A9" s="1">
        <v>8</v>
      </c>
      <c r="B9" s="1" t="s">
        <v>9</v>
      </c>
      <c r="C9" s="113">
        <v>42149</v>
      </c>
      <c r="D9" s="1">
        <v>1</v>
      </c>
      <c r="E9" s="1">
        <v>100</v>
      </c>
      <c r="F9" s="249" t="str">
        <f>СВОД!E9</f>
        <v>Неуймина</v>
      </c>
      <c r="H9" t="s">
        <v>288</v>
      </c>
      <c r="I9" s="125">
        <v>42152</v>
      </c>
      <c r="L9">
        <v>4</v>
      </c>
      <c r="M9">
        <v>70</v>
      </c>
    </row>
    <row r="10" spans="1:13">
      <c r="A10" s="1">
        <v>9</v>
      </c>
      <c r="B10" s="1" t="s">
        <v>10</v>
      </c>
      <c r="C10" s="113">
        <v>42150</v>
      </c>
      <c r="D10" s="1">
        <v>1</v>
      </c>
      <c r="E10" s="1">
        <v>100</v>
      </c>
      <c r="F10" s="249" t="str">
        <f>СВОД!E10</f>
        <v>Ахрамеева</v>
      </c>
      <c r="H10" t="s">
        <v>289</v>
      </c>
      <c r="I10" t="s">
        <v>737</v>
      </c>
      <c r="L10">
        <v>5</v>
      </c>
      <c r="M10">
        <v>60</v>
      </c>
    </row>
    <row r="11" spans="1:13">
      <c r="A11" s="1">
        <v>10</v>
      </c>
      <c r="B11" s="1" t="s">
        <v>11</v>
      </c>
      <c r="C11" s="113">
        <v>42145</v>
      </c>
      <c r="D11" s="1">
        <v>1</v>
      </c>
      <c r="E11" s="1">
        <v>100</v>
      </c>
      <c r="F11" s="249" t="str">
        <f>СВОД!E11</f>
        <v>Калинина</v>
      </c>
      <c r="L11">
        <v>6</v>
      </c>
      <c r="M11">
        <v>50</v>
      </c>
    </row>
    <row r="12" spans="1:13">
      <c r="A12" s="1">
        <v>11</v>
      </c>
      <c r="B12" s="1" t="s">
        <v>12</v>
      </c>
      <c r="C12" s="113">
        <v>42148</v>
      </c>
      <c r="D12" s="1">
        <v>1</v>
      </c>
      <c r="E12" s="1">
        <v>100</v>
      </c>
      <c r="F12" s="249" t="str">
        <f>СВОД!E12</f>
        <v>Дарьин</v>
      </c>
      <c r="H12" s="137"/>
      <c r="L12">
        <v>7</v>
      </c>
      <c r="M12">
        <v>40</v>
      </c>
    </row>
    <row r="13" spans="1:13">
      <c r="A13" s="1">
        <v>12</v>
      </c>
      <c r="B13" s="1" t="s">
        <v>13</v>
      </c>
      <c r="C13" s="113">
        <v>42149</v>
      </c>
      <c r="D13" s="1">
        <v>1</v>
      </c>
      <c r="E13" s="1">
        <v>100</v>
      </c>
      <c r="F13" s="249" t="str">
        <f>СВОД!E13</f>
        <v>Неуймина</v>
      </c>
      <c r="L13">
        <v>8</v>
      </c>
      <c r="M13">
        <v>30</v>
      </c>
    </row>
    <row r="14" spans="1:13">
      <c r="A14" s="1">
        <v>13</v>
      </c>
      <c r="B14" s="1" t="s">
        <v>14</v>
      </c>
      <c r="C14" s="113">
        <v>42145</v>
      </c>
      <c r="D14" s="1">
        <v>1</v>
      </c>
      <c r="E14" s="1">
        <v>100</v>
      </c>
      <c r="F14" s="249" t="str">
        <f>СВОД!E14</f>
        <v>Клементьева</v>
      </c>
      <c r="L14">
        <v>9</v>
      </c>
      <c r="M14">
        <v>20</v>
      </c>
    </row>
    <row r="15" spans="1:13">
      <c r="A15" s="1">
        <v>14</v>
      </c>
      <c r="B15" s="1" t="s">
        <v>15</v>
      </c>
      <c r="C15" s="113">
        <v>42144</v>
      </c>
      <c r="D15" s="1">
        <v>2</v>
      </c>
      <c r="E15" s="1">
        <v>90</v>
      </c>
      <c r="F15" s="249" t="str">
        <f>СВОД!E15</f>
        <v>Хасанов</v>
      </c>
      <c r="L15">
        <v>10</v>
      </c>
      <c r="M15">
        <v>10</v>
      </c>
    </row>
    <row r="16" spans="1:13">
      <c r="A16" s="1">
        <v>15</v>
      </c>
      <c r="B16" s="1" t="s">
        <v>16</v>
      </c>
      <c r="C16" s="113">
        <v>42148</v>
      </c>
      <c r="D16" s="1">
        <v>1</v>
      </c>
      <c r="E16" s="1">
        <v>100</v>
      </c>
      <c r="F16" s="249" t="str">
        <f>СВОД!E16</f>
        <v>Клементьева</v>
      </c>
      <c r="L16">
        <v>11</v>
      </c>
      <c r="M16">
        <v>0</v>
      </c>
    </row>
    <row r="17" spans="1:6">
      <c r="A17" s="1">
        <v>16</v>
      </c>
      <c r="B17" s="1" t="s">
        <v>17</v>
      </c>
      <c r="C17" s="113">
        <v>42147</v>
      </c>
      <c r="D17" s="1">
        <v>1</v>
      </c>
      <c r="E17" s="1">
        <v>100</v>
      </c>
      <c r="F17" s="249" t="str">
        <f>СВОД!E17</f>
        <v>Хасанов</v>
      </c>
    </row>
    <row r="18" spans="1:6">
      <c r="A18" s="1">
        <v>17</v>
      </c>
      <c r="B18" s="1" t="s">
        <v>18</v>
      </c>
      <c r="C18" s="113">
        <v>42148</v>
      </c>
      <c r="D18" s="1">
        <v>1</v>
      </c>
      <c r="E18" s="1">
        <v>100</v>
      </c>
      <c r="F18" s="249" t="str">
        <f>СВОД!E18</f>
        <v>Неуймина</v>
      </c>
    </row>
    <row r="19" spans="1:6">
      <c r="A19" s="1">
        <v>18</v>
      </c>
      <c r="B19" s="1" t="s">
        <v>19</v>
      </c>
      <c r="C19" s="113">
        <v>42145</v>
      </c>
      <c r="D19" s="1">
        <v>1</v>
      </c>
      <c r="E19" s="1">
        <v>100</v>
      </c>
      <c r="F19" s="249" t="str">
        <f>СВОД!E19</f>
        <v>Клементьева</v>
      </c>
    </row>
    <row r="20" spans="1:6">
      <c r="A20" s="1">
        <v>19</v>
      </c>
      <c r="B20" s="1" t="s">
        <v>20</v>
      </c>
      <c r="C20" s="113">
        <v>42145</v>
      </c>
      <c r="D20" s="1">
        <v>1</v>
      </c>
      <c r="E20" s="1">
        <v>100</v>
      </c>
      <c r="F20" s="249" t="str">
        <f>СВОД!E20</f>
        <v>Дарьин</v>
      </c>
    </row>
    <row r="21" spans="1:6">
      <c r="A21" s="1">
        <v>20</v>
      </c>
      <c r="B21" s="1" t="s">
        <v>21</v>
      </c>
      <c r="C21" s="113">
        <v>42142</v>
      </c>
      <c r="D21" s="1">
        <v>2</v>
      </c>
      <c r="E21" s="1">
        <v>90</v>
      </c>
      <c r="F21" s="249" t="str">
        <f>СВОД!E21</f>
        <v>Калинина</v>
      </c>
    </row>
    <row r="22" spans="1:6">
      <c r="A22" s="1">
        <v>21</v>
      </c>
      <c r="B22" s="1" t="s">
        <v>22</v>
      </c>
      <c r="C22" s="113">
        <v>42147</v>
      </c>
      <c r="D22" s="1">
        <v>1</v>
      </c>
      <c r="E22" s="1">
        <v>100</v>
      </c>
      <c r="F22" s="249" t="str">
        <f>СВОД!E22</f>
        <v>Жарникова</v>
      </c>
    </row>
    <row r="23" spans="1:6">
      <c r="A23" s="1">
        <v>22</v>
      </c>
      <c r="B23" s="1" t="s">
        <v>23</v>
      </c>
      <c r="C23" s="113">
        <v>42145</v>
      </c>
      <c r="D23" s="1">
        <v>1</v>
      </c>
      <c r="E23" s="1">
        <v>100</v>
      </c>
      <c r="F23" s="249" t="str">
        <f>СВОД!E23</f>
        <v>Мазырин</v>
      </c>
    </row>
    <row r="24" spans="1:6">
      <c r="A24" s="1">
        <v>23</v>
      </c>
      <c r="B24" s="1" t="s">
        <v>24</v>
      </c>
      <c r="C24" s="113">
        <v>42141</v>
      </c>
      <c r="D24" s="1">
        <v>2</v>
      </c>
      <c r="E24" s="1">
        <v>90</v>
      </c>
      <c r="F24" s="249" t="str">
        <f>СВОД!E24</f>
        <v>Мансурова</v>
      </c>
    </row>
    <row r="25" spans="1:6">
      <c r="A25" s="1">
        <v>24</v>
      </c>
      <c r="B25" s="1" t="s">
        <v>25</v>
      </c>
      <c r="C25" s="113">
        <v>42143</v>
      </c>
      <c r="D25" s="1">
        <v>2</v>
      </c>
      <c r="E25" s="1">
        <v>90</v>
      </c>
      <c r="F25" s="249" t="str">
        <f>СВОД!E25</f>
        <v>Ахрамеева</v>
      </c>
    </row>
    <row r="26" spans="1:6">
      <c r="A26" s="1">
        <v>25</v>
      </c>
      <c r="B26" s="1" t="s">
        <v>26</v>
      </c>
      <c r="C26" s="113">
        <v>42145</v>
      </c>
      <c r="D26" s="1">
        <v>1</v>
      </c>
      <c r="E26" s="1">
        <v>100</v>
      </c>
      <c r="F26" s="249" t="str">
        <f>СВОД!E26</f>
        <v>Мансурова</v>
      </c>
    </row>
    <row r="27" spans="1:6">
      <c r="A27" s="1">
        <v>26</v>
      </c>
      <c r="B27" s="1" t="s">
        <v>27</v>
      </c>
      <c r="C27" s="113">
        <v>42145</v>
      </c>
      <c r="D27" s="1">
        <v>1</v>
      </c>
      <c r="E27" s="1">
        <v>100</v>
      </c>
      <c r="F27" s="249" t="str">
        <f>СВОД!E27</f>
        <v>Жарникова</v>
      </c>
    </row>
    <row r="28" spans="1:6">
      <c r="A28" s="1">
        <v>27</v>
      </c>
      <c r="B28" s="1" t="s">
        <v>28</v>
      </c>
      <c r="C28" s="113">
        <v>42148</v>
      </c>
      <c r="D28" s="1">
        <v>1</v>
      </c>
      <c r="E28" s="1">
        <v>100</v>
      </c>
      <c r="F28" s="249" t="str">
        <f>СВОД!E28</f>
        <v>Клементьева</v>
      </c>
    </row>
    <row r="29" spans="1:6">
      <c r="A29" s="1">
        <v>28</v>
      </c>
      <c r="B29" s="1" t="s">
        <v>29</v>
      </c>
      <c r="C29" s="113">
        <v>42147</v>
      </c>
      <c r="D29" s="1">
        <v>1</v>
      </c>
      <c r="E29" s="1">
        <v>100</v>
      </c>
      <c r="F29" s="249" t="str">
        <f>СВОД!E29</f>
        <v>Калинина</v>
      </c>
    </row>
    <row r="30" spans="1:6">
      <c r="A30" s="1">
        <v>29</v>
      </c>
      <c r="B30" s="1" t="s">
        <v>30</v>
      </c>
      <c r="C30" s="113">
        <v>42147</v>
      </c>
      <c r="D30" s="1">
        <v>1</v>
      </c>
      <c r="E30" s="1">
        <v>100</v>
      </c>
      <c r="F30" s="249" t="str">
        <f>СВОД!E30</f>
        <v>Неуймина</v>
      </c>
    </row>
    <row r="31" spans="1:6">
      <c r="A31" s="1">
        <v>30</v>
      </c>
      <c r="B31" s="2" t="s">
        <v>31</v>
      </c>
      <c r="C31" s="113">
        <v>42108</v>
      </c>
      <c r="D31" s="2">
        <v>7</v>
      </c>
      <c r="E31" s="2">
        <v>40</v>
      </c>
      <c r="F31" s="249" t="str">
        <f>СВОД!E31</f>
        <v>Калинина</v>
      </c>
    </row>
    <row r="32" spans="1:6">
      <c r="A32" s="1">
        <v>31</v>
      </c>
      <c r="B32" s="2" t="s">
        <v>32</v>
      </c>
      <c r="C32" s="113">
        <v>42145</v>
      </c>
      <c r="D32" s="2">
        <v>1</v>
      </c>
      <c r="E32" s="2">
        <v>100</v>
      </c>
      <c r="F32" s="249" t="str">
        <f>СВОД!E32</f>
        <v>Мазырин</v>
      </c>
    </row>
    <row r="33" spans="1:6">
      <c r="A33" s="1">
        <v>32</v>
      </c>
      <c r="B33" s="2" t="s">
        <v>33</v>
      </c>
      <c r="C33" s="113">
        <v>42145</v>
      </c>
      <c r="D33" s="2">
        <v>1</v>
      </c>
      <c r="E33" s="2">
        <v>100</v>
      </c>
      <c r="F33" s="249" t="str">
        <f>СВОД!E33</f>
        <v>Ахрамеева</v>
      </c>
    </row>
    <row r="34" spans="1:6">
      <c r="A34" s="1">
        <v>33</v>
      </c>
      <c r="B34" s="2" t="s">
        <v>34</v>
      </c>
      <c r="C34" s="113">
        <v>42149</v>
      </c>
      <c r="D34" s="2">
        <v>1</v>
      </c>
      <c r="E34" s="2">
        <v>100</v>
      </c>
      <c r="F34" s="249" t="str">
        <f>СВОД!E34</f>
        <v>Ахрамеева</v>
      </c>
    </row>
    <row r="35" spans="1:6">
      <c r="A35" s="1">
        <v>34</v>
      </c>
      <c r="B35" s="2" t="s">
        <v>35</v>
      </c>
      <c r="C35" s="113">
        <v>42146</v>
      </c>
      <c r="D35" s="2">
        <v>1</v>
      </c>
      <c r="E35" s="2">
        <v>100</v>
      </c>
      <c r="F35" s="249" t="str">
        <f>СВОД!E35</f>
        <v>Мансурова</v>
      </c>
    </row>
    <row r="36" spans="1:6">
      <c r="A36" s="1">
        <v>35</v>
      </c>
      <c r="B36" s="2" t="s">
        <v>36</v>
      </c>
      <c r="C36" s="113">
        <v>42141</v>
      </c>
      <c r="D36" s="2">
        <v>2</v>
      </c>
      <c r="E36" s="2">
        <v>90</v>
      </c>
      <c r="F36" s="249" t="str">
        <f>СВОД!E36</f>
        <v>Ахрамеева</v>
      </c>
    </row>
    <row r="37" spans="1:6">
      <c r="A37" s="1">
        <v>36</v>
      </c>
      <c r="B37" s="2" t="s">
        <v>37</v>
      </c>
      <c r="C37" s="113">
        <v>42144</v>
      </c>
      <c r="D37" s="2">
        <v>2</v>
      </c>
      <c r="E37" s="2">
        <v>90</v>
      </c>
      <c r="F37" s="249" t="str">
        <f>СВОД!E37</f>
        <v>Мазырин</v>
      </c>
    </row>
    <row r="38" spans="1:6">
      <c r="A38" s="1">
        <v>37</v>
      </c>
      <c r="B38" s="2" t="s">
        <v>38</v>
      </c>
      <c r="C38" s="113">
        <v>42141</v>
      </c>
      <c r="D38" s="2">
        <v>2</v>
      </c>
      <c r="E38" s="2">
        <v>90</v>
      </c>
      <c r="F38" s="249" t="str">
        <f>СВОД!E38</f>
        <v>Жарникова</v>
      </c>
    </row>
    <row r="39" spans="1:6">
      <c r="A39" s="1">
        <v>38</v>
      </c>
      <c r="B39" s="2" t="s">
        <v>39</v>
      </c>
      <c r="C39" s="113">
        <v>42149</v>
      </c>
      <c r="D39" s="2">
        <v>1</v>
      </c>
      <c r="E39" s="2">
        <v>100</v>
      </c>
      <c r="F39" s="249" t="str">
        <f>СВОД!E39</f>
        <v>Хасанов</v>
      </c>
    </row>
    <row r="40" spans="1:6">
      <c r="A40" s="1">
        <v>39</v>
      </c>
      <c r="B40" s="2" t="s">
        <v>40</v>
      </c>
      <c r="C40" s="113">
        <v>42148</v>
      </c>
      <c r="D40" s="2">
        <v>1</v>
      </c>
      <c r="E40" s="2">
        <v>100</v>
      </c>
      <c r="F40" s="249" t="str">
        <f>СВОД!E40</f>
        <v>Ахрамеева</v>
      </c>
    </row>
    <row r="41" spans="1:6">
      <c r="A41" s="1">
        <v>40</v>
      </c>
      <c r="B41" s="2" t="s">
        <v>41</v>
      </c>
      <c r="C41" s="113">
        <v>42145</v>
      </c>
      <c r="D41" s="2">
        <v>1</v>
      </c>
      <c r="E41" s="2">
        <v>100</v>
      </c>
      <c r="F41" s="249" t="str">
        <f>СВОД!E41</f>
        <v>Ахрамеева</v>
      </c>
    </row>
    <row r="42" spans="1:6">
      <c r="A42" s="1">
        <v>41</v>
      </c>
      <c r="B42" s="2" t="s">
        <v>42</v>
      </c>
      <c r="C42" s="113">
        <v>42147</v>
      </c>
      <c r="D42" s="2">
        <v>1</v>
      </c>
      <c r="E42" s="2">
        <v>100</v>
      </c>
      <c r="F42" s="249" t="str">
        <f>СВОД!E42</f>
        <v>Неуймина</v>
      </c>
    </row>
    <row r="43" spans="1:6">
      <c r="A43" s="1">
        <v>42</v>
      </c>
      <c r="B43" s="2" t="s">
        <v>43</v>
      </c>
      <c r="C43" s="113">
        <v>42149</v>
      </c>
      <c r="D43" s="2">
        <v>1</v>
      </c>
      <c r="E43" s="2">
        <v>100</v>
      </c>
      <c r="F43" s="249" t="str">
        <f>СВОД!E43</f>
        <v>Клементьева</v>
      </c>
    </row>
    <row r="44" spans="1:6">
      <c r="A44" s="1">
        <v>43</v>
      </c>
      <c r="B44" s="2" t="s">
        <v>44</v>
      </c>
      <c r="C44" s="113">
        <v>42136</v>
      </c>
      <c r="D44" s="2">
        <v>3</v>
      </c>
      <c r="E44" s="2">
        <v>80</v>
      </c>
      <c r="F44" s="249" t="str">
        <f>СВОД!E44</f>
        <v>Неуймина</v>
      </c>
    </row>
    <row r="45" spans="1:6">
      <c r="A45" s="1">
        <v>44</v>
      </c>
      <c r="B45" s="2" t="s">
        <v>45</v>
      </c>
      <c r="C45" s="113">
        <v>42146</v>
      </c>
      <c r="D45" s="2">
        <v>1</v>
      </c>
      <c r="E45" s="2">
        <v>100</v>
      </c>
      <c r="F45" s="249" t="str">
        <f>СВОД!E45</f>
        <v>Клементьева</v>
      </c>
    </row>
    <row r="46" spans="1:6">
      <c r="A46" s="1">
        <v>45</v>
      </c>
      <c r="B46" s="2" t="s">
        <v>46</v>
      </c>
      <c r="C46" s="113">
        <v>42148</v>
      </c>
      <c r="D46" s="2">
        <v>1</v>
      </c>
      <c r="E46" s="2">
        <v>100</v>
      </c>
      <c r="F46" s="249" t="str">
        <f>СВОД!E46</f>
        <v>Мансурова</v>
      </c>
    </row>
    <row r="47" spans="1:6">
      <c r="A47" s="1">
        <v>46</v>
      </c>
      <c r="B47" s="2" t="s">
        <v>47</v>
      </c>
      <c r="C47" s="113">
        <v>42149</v>
      </c>
      <c r="D47" s="2">
        <v>1</v>
      </c>
      <c r="E47" s="2">
        <v>100</v>
      </c>
      <c r="F47" s="249" t="str">
        <f>СВОД!E47</f>
        <v>Хасанов</v>
      </c>
    </row>
    <row r="48" spans="1:6">
      <c r="A48" s="1">
        <v>47</v>
      </c>
      <c r="B48" s="2" t="s">
        <v>48</v>
      </c>
      <c r="C48" s="113">
        <v>42147</v>
      </c>
      <c r="D48" s="2">
        <v>1</v>
      </c>
      <c r="E48" s="2">
        <v>100</v>
      </c>
      <c r="F48" s="249" t="str">
        <f>СВОД!E48</f>
        <v>Неуймина</v>
      </c>
    </row>
    <row r="49" spans="1:6">
      <c r="A49" s="1">
        <v>48</v>
      </c>
      <c r="B49" s="2" t="s">
        <v>49</v>
      </c>
      <c r="C49" s="113">
        <v>42145</v>
      </c>
      <c r="D49" s="2">
        <v>1</v>
      </c>
      <c r="E49" s="2">
        <v>100</v>
      </c>
      <c r="F49" s="249" t="str">
        <f>СВОД!E49</f>
        <v>Мазырин</v>
      </c>
    </row>
    <row r="50" spans="1:6">
      <c r="A50" s="1">
        <v>49</v>
      </c>
      <c r="B50" s="2" t="s">
        <v>50</v>
      </c>
      <c r="C50" s="113">
        <v>42144</v>
      </c>
      <c r="D50" s="2">
        <v>2</v>
      </c>
      <c r="E50" s="2">
        <v>90</v>
      </c>
      <c r="F50" s="249" t="str">
        <f>СВОД!E50</f>
        <v>Жарникова</v>
      </c>
    </row>
    <row r="51" spans="1:6">
      <c r="A51" s="1">
        <v>50</v>
      </c>
      <c r="B51" s="2" t="s">
        <v>51</v>
      </c>
      <c r="C51" s="113">
        <v>42145</v>
      </c>
      <c r="D51" s="2">
        <v>1</v>
      </c>
      <c r="E51" s="2">
        <v>100</v>
      </c>
      <c r="F51" s="249" t="str">
        <f>СВОД!E51</f>
        <v>Ахрамеева</v>
      </c>
    </row>
    <row r="52" spans="1:6">
      <c r="A52" s="1">
        <v>51</v>
      </c>
      <c r="B52" s="2" t="s">
        <v>52</v>
      </c>
      <c r="C52" s="113">
        <v>42148</v>
      </c>
      <c r="D52" s="2">
        <v>1</v>
      </c>
      <c r="E52" s="2">
        <v>100</v>
      </c>
      <c r="F52" s="249" t="str">
        <f>СВОД!E52</f>
        <v>Мансурова</v>
      </c>
    </row>
    <row r="53" spans="1:6">
      <c r="A53" s="1">
        <v>52</v>
      </c>
      <c r="B53" s="2" t="s">
        <v>53</v>
      </c>
      <c r="C53" s="113">
        <v>42144</v>
      </c>
      <c r="D53" s="2">
        <v>2</v>
      </c>
      <c r="E53" s="2">
        <v>90</v>
      </c>
      <c r="F53" s="249" t="str">
        <f>СВОД!E53</f>
        <v>Петухов</v>
      </c>
    </row>
    <row r="54" spans="1:6">
      <c r="A54" s="1">
        <v>53</v>
      </c>
      <c r="B54" s="2" t="s">
        <v>54</v>
      </c>
      <c r="C54" s="113">
        <v>42148</v>
      </c>
      <c r="D54" s="2">
        <v>1</v>
      </c>
      <c r="E54" s="2">
        <v>100</v>
      </c>
      <c r="F54" s="249" t="str">
        <f>СВОД!E54</f>
        <v>Петухов</v>
      </c>
    </row>
    <row r="55" spans="1:6">
      <c r="A55" s="1">
        <v>54</v>
      </c>
      <c r="B55" s="2" t="s">
        <v>55</v>
      </c>
      <c r="C55" s="113">
        <v>42148</v>
      </c>
      <c r="D55" s="2">
        <v>1</v>
      </c>
      <c r="E55" s="2">
        <v>100</v>
      </c>
      <c r="F55" s="249" t="str">
        <f>СВОД!E55</f>
        <v>Жарникова</v>
      </c>
    </row>
    <row r="56" spans="1:6">
      <c r="A56" s="1">
        <v>55</v>
      </c>
      <c r="B56" s="2" t="s">
        <v>56</v>
      </c>
      <c r="C56" s="113">
        <v>42148</v>
      </c>
      <c r="D56" s="2">
        <v>1</v>
      </c>
      <c r="E56" s="2">
        <v>100</v>
      </c>
      <c r="F56" s="249" t="str">
        <f>СВОД!E56</f>
        <v>Жарникова</v>
      </c>
    </row>
    <row r="57" spans="1:6">
      <c r="A57" s="1">
        <v>56</v>
      </c>
      <c r="B57" s="2" t="s">
        <v>57</v>
      </c>
      <c r="C57" s="113">
        <v>42145</v>
      </c>
      <c r="D57" s="2">
        <v>1</v>
      </c>
      <c r="E57" s="2">
        <v>100</v>
      </c>
      <c r="F57" s="249" t="str">
        <f>СВОД!E57</f>
        <v>Жарникова</v>
      </c>
    </row>
    <row r="58" spans="1:6">
      <c r="A58" s="1">
        <v>58</v>
      </c>
      <c r="B58" s="2" t="s">
        <v>59</v>
      </c>
      <c r="C58" s="113">
        <v>42149</v>
      </c>
      <c r="D58" s="2">
        <v>1</v>
      </c>
      <c r="E58" s="2">
        <v>100</v>
      </c>
      <c r="F58" s="249" t="str">
        <f>СВОД!E58</f>
        <v>Ахрамеева</v>
      </c>
    </row>
    <row r="59" spans="1:6">
      <c r="A59" s="1">
        <v>59</v>
      </c>
      <c r="B59" s="2" t="s">
        <v>60</v>
      </c>
      <c r="C59" s="113">
        <v>42145</v>
      </c>
      <c r="D59" s="2">
        <v>1</v>
      </c>
      <c r="E59" s="2">
        <v>100</v>
      </c>
      <c r="F59" s="249" t="str">
        <f>СВОД!E59</f>
        <v>Ахрамеева</v>
      </c>
    </row>
    <row r="60" spans="1:6">
      <c r="A60" s="1">
        <v>60</v>
      </c>
      <c r="B60" s="2" t="s">
        <v>61</v>
      </c>
      <c r="C60" s="113">
        <v>42149</v>
      </c>
      <c r="D60" s="2">
        <v>1</v>
      </c>
      <c r="E60" s="2">
        <v>100</v>
      </c>
      <c r="F60" s="249" t="str">
        <f>СВОД!E60</f>
        <v>Ахрамеева</v>
      </c>
    </row>
    <row r="61" spans="1:6">
      <c r="A61" s="1">
        <v>61</v>
      </c>
      <c r="B61" s="2" t="s">
        <v>62</v>
      </c>
      <c r="C61" s="113">
        <v>42143</v>
      </c>
      <c r="D61" s="2">
        <v>2</v>
      </c>
      <c r="E61" s="2">
        <v>100</v>
      </c>
      <c r="F61" s="249" t="str">
        <f>СВОД!E61</f>
        <v>Трусов</v>
      </c>
    </row>
    <row r="62" spans="1:6">
      <c r="A62" s="1">
        <v>62</v>
      </c>
      <c r="B62" s="2" t="s">
        <v>63</v>
      </c>
      <c r="C62" s="113">
        <v>42149</v>
      </c>
      <c r="D62" s="2">
        <v>1</v>
      </c>
      <c r="E62" s="2">
        <v>100</v>
      </c>
      <c r="F62" s="249" t="str">
        <f>СВОД!E62</f>
        <v>Неуймина</v>
      </c>
    </row>
    <row r="63" spans="1:6">
      <c r="A63" s="1">
        <v>63</v>
      </c>
      <c r="B63" s="2" t="s">
        <v>64</v>
      </c>
      <c r="C63" s="113">
        <v>42150</v>
      </c>
      <c r="D63" s="2">
        <v>1</v>
      </c>
      <c r="E63" s="2">
        <v>100</v>
      </c>
      <c r="F63" s="249" t="str">
        <f>СВОД!E63</f>
        <v>Ахрамеева</v>
      </c>
    </row>
    <row r="64" spans="1:6">
      <c r="A64" s="1">
        <v>64</v>
      </c>
      <c r="B64" s="2" t="s">
        <v>65</v>
      </c>
      <c r="C64" s="113">
        <v>42146</v>
      </c>
      <c r="D64" s="2">
        <v>1</v>
      </c>
      <c r="E64" s="2">
        <v>100</v>
      </c>
      <c r="F64" s="249" t="str">
        <f>СВОД!E64</f>
        <v>Мазырин</v>
      </c>
    </row>
    <row r="65" spans="1:6">
      <c r="A65" s="1">
        <v>65</v>
      </c>
      <c r="B65" s="2" t="s">
        <v>66</v>
      </c>
      <c r="C65" s="113">
        <v>42144</v>
      </c>
      <c r="D65" s="2">
        <v>2</v>
      </c>
      <c r="E65" s="2">
        <v>90</v>
      </c>
      <c r="F65" s="249" t="str">
        <f>СВОД!E65</f>
        <v>Калинина</v>
      </c>
    </row>
    <row r="66" spans="1:6">
      <c r="A66" s="1">
        <v>66</v>
      </c>
      <c r="B66" s="2" t="s">
        <v>67</v>
      </c>
      <c r="C66" s="113">
        <v>42149</v>
      </c>
      <c r="D66" s="2">
        <v>1</v>
      </c>
      <c r="E66" s="2">
        <v>100</v>
      </c>
      <c r="F66" s="249" t="str">
        <f>СВОД!E66</f>
        <v>Клементьева</v>
      </c>
    </row>
    <row r="67" spans="1:6">
      <c r="A67" s="1">
        <v>67</v>
      </c>
      <c r="B67" s="2" t="s">
        <v>68</v>
      </c>
      <c r="C67" s="113">
        <v>42148</v>
      </c>
      <c r="D67" s="2">
        <v>1</v>
      </c>
      <c r="E67" s="2">
        <v>100</v>
      </c>
      <c r="F67" s="249" t="str">
        <f>СВОД!E67</f>
        <v>Мансурова</v>
      </c>
    </row>
    <row r="68" spans="1:6">
      <c r="A68" s="1">
        <v>68</v>
      </c>
      <c r="B68" s="2" t="s">
        <v>69</v>
      </c>
      <c r="C68" s="113">
        <v>42147</v>
      </c>
      <c r="D68" s="2">
        <v>1</v>
      </c>
      <c r="E68" s="2">
        <v>100</v>
      </c>
      <c r="F68" s="249" t="str">
        <f>СВОД!E68</f>
        <v>Ахтямова</v>
      </c>
    </row>
    <row r="69" spans="1:6">
      <c r="A69" s="1">
        <v>69</v>
      </c>
      <c r="B69" s="2" t="s">
        <v>70</v>
      </c>
      <c r="C69" s="113">
        <v>42148</v>
      </c>
      <c r="D69" s="2">
        <v>1</v>
      </c>
      <c r="E69" s="2">
        <v>100</v>
      </c>
      <c r="F69" s="249" t="str">
        <f>СВОД!E69</f>
        <v>Петухов</v>
      </c>
    </row>
    <row r="70" spans="1:6">
      <c r="A70" s="1">
        <v>70</v>
      </c>
      <c r="B70" s="2" t="s">
        <v>71</v>
      </c>
      <c r="C70" s="113">
        <v>42144</v>
      </c>
      <c r="D70" s="2">
        <v>2</v>
      </c>
      <c r="E70" s="2">
        <v>90</v>
      </c>
      <c r="F70" s="249" t="str">
        <f>СВОД!E70</f>
        <v>Мансурова</v>
      </c>
    </row>
    <row r="71" spans="1:6">
      <c r="A71" s="1">
        <v>71</v>
      </c>
      <c r="B71" s="2" t="s">
        <v>72</v>
      </c>
      <c r="C71" s="113">
        <v>42148</v>
      </c>
      <c r="D71" s="2">
        <v>1</v>
      </c>
      <c r="E71" s="2">
        <v>100</v>
      </c>
      <c r="F71" s="249" t="str">
        <f>СВОД!E71</f>
        <v>Хасанов</v>
      </c>
    </row>
    <row r="72" spans="1:6">
      <c r="A72" s="1">
        <v>72</v>
      </c>
      <c r="B72" s="2" t="s">
        <v>73</v>
      </c>
      <c r="C72" s="113">
        <v>42146</v>
      </c>
      <c r="D72" s="2">
        <v>1</v>
      </c>
      <c r="E72" s="2">
        <v>100</v>
      </c>
      <c r="F72" s="249" t="str">
        <f>СВОД!E72</f>
        <v>Савченко</v>
      </c>
    </row>
    <row r="73" spans="1:6">
      <c r="A73" s="1">
        <v>73</v>
      </c>
      <c r="B73" s="2" t="s">
        <v>165</v>
      </c>
      <c r="C73" s="113">
        <v>42147</v>
      </c>
      <c r="D73" s="2">
        <v>1</v>
      </c>
      <c r="E73" s="2">
        <v>100</v>
      </c>
      <c r="F73" s="249" t="str">
        <f>СВОД!E73</f>
        <v>Савченко</v>
      </c>
    </row>
    <row r="74" spans="1:6">
      <c r="A74" s="1">
        <v>74</v>
      </c>
      <c r="B74" s="2" t="s">
        <v>166</v>
      </c>
      <c r="C74" s="113">
        <v>42147</v>
      </c>
      <c r="D74" s="2">
        <v>1</v>
      </c>
      <c r="E74" s="2">
        <v>100</v>
      </c>
      <c r="F74" s="249" t="str">
        <f>СВОД!E74</f>
        <v>Жарникова</v>
      </c>
    </row>
    <row r="75" spans="1:6">
      <c r="A75" s="199">
        <v>75</v>
      </c>
      <c r="B75" s="133" t="s">
        <v>568</v>
      </c>
      <c r="C75" s="113">
        <v>42148</v>
      </c>
      <c r="D75" s="2">
        <v>1</v>
      </c>
      <c r="E75" s="2">
        <v>100</v>
      </c>
      <c r="F75" s="249" t="str">
        <f>СВОД!E75</f>
        <v>Хасанов</v>
      </c>
    </row>
    <row r="76" spans="1:6">
      <c r="A76" s="132">
        <v>76</v>
      </c>
      <c r="B76" s="133" t="s">
        <v>478</v>
      </c>
      <c r="C76" s="113">
        <v>42143</v>
      </c>
      <c r="D76" s="2">
        <v>2</v>
      </c>
      <c r="E76" s="2">
        <v>100</v>
      </c>
      <c r="F76" s="249" t="str">
        <f>СВОД!E76</f>
        <v>Трусов</v>
      </c>
    </row>
    <row r="77" spans="1:6">
      <c r="A77" s="1">
        <v>77</v>
      </c>
      <c r="B77" s="2" t="s">
        <v>445</v>
      </c>
      <c r="C77" s="113">
        <v>42148</v>
      </c>
      <c r="D77" s="2">
        <v>1</v>
      </c>
      <c r="E77" s="2">
        <v>100</v>
      </c>
      <c r="F77" s="249" t="str">
        <f>СВОД!E77</f>
        <v>Хасанов</v>
      </c>
    </row>
    <row r="78" spans="1:6">
      <c r="A78" s="132">
        <v>78</v>
      </c>
      <c r="B78" s="133" t="s">
        <v>444</v>
      </c>
      <c r="C78" s="113">
        <v>42149</v>
      </c>
      <c r="D78" s="2">
        <v>1</v>
      </c>
      <c r="E78" s="2">
        <v>100</v>
      </c>
      <c r="F78" s="249" t="str">
        <f>СВОД!E78</f>
        <v>Ахрамеева</v>
      </c>
    </row>
    <row r="79" spans="1:6">
      <c r="A79" s="132">
        <v>79</v>
      </c>
      <c r="B79" s="133" t="s">
        <v>482</v>
      </c>
      <c r="C79" s="113">
        <v>42148</v>
      </c>
      <c r="D79" s="2">
        <v>1</v>
      </c>
      <c r="E79" s="2">
        <v>100</v>
      </c>
      <c r="F79" s="249" t="str">
        <f>СВОД!E79</f>
        <v>Клементьева</v>
      </c>
    </row>
    <row r="80" spans="1:6">
      <c r="A80" s="1">
        <v>80</v>
      </c>
      <c r="B80" s="2" t="s">
        <v>475</v>
      </c>
      <c r="C80" s="113">
        <v>42136</v>
      </c>
      <c r="D80" s="2">
        <v>3</v>
      </c>
      <c r="E80" s="2">
        <v>80</v>
      </c>
      <c r="F80" s="249" t="str">
        <f>СВОД!E80</f>
        <v>Емельянова</v>
      </c>
    </row>
    <row r="81" spans="1:6">
      <c r="A81" s="132">
        <v>81</v>
      </c>
      <c r="B81" s="151" t="s">
        <v>514</v>
      </c>
      <c r="C81" s="113">
        <v>42145</v>
      </c>
      <c r="D81" s="2">
        <v>1</v>
      </c>
      <c r="E81" s="2">
        <v>100</v>
      </c>
      <c r="F81" s="249" t="str">
        <f>СВОД!E81</f>
        <v>Дарьин</v>
      </c>
    </row>
    <row r="82" spans="1:6">
      <c r="A82" s="132">
        <v>82</v>
      </c>
      <c r="B82" s="133" t="s">
        <v>473</v>
      </c>
      <c r="C82" s="113">
        <v>42138</v>
      </c>
      <c r="D82" s="2">
        <v>2</v>
      </c>
      <c r="E82" s="2">
        <v>90</v>
      </c>
      <c r="F82" s="249" t="str">
        <f>СВОД!E82</f>
        <v>Неуймина</v>
      </c>
    </row>
    <row r="83" spans="1:6">
      <c r="A83" s="1">
        <v>83</v>
      </c>
      <c r="B83" s="2" t="s">
        <v>502</v>
      </c>
      <c r="C83" s="113">
        <v>42148</v>
      </c>
      <c r="D83" s="2">
        <v>1</v>
      </c>
      <c r="E83" s="2">
        <v>100</v>
      </c>
      <c r="F83" s="249" t="str">
        <f>СВОД!E83</f>
        <v>Мансурова</v>
      </c>
    </row>
    <row r="84" spans="1:6">
      <c r="A84" s="1">
        <v>84</v>
      </c>
      <c r="B84" s="2" t="s">
        <v>479</v>
      </c>
      <c r="C84" s="113">
        <v>42142</v>
      </c>
      <c r="D84" s="2">
        <v>2</v>
      </c>
      <c r="E84" s="2">
        <v>90</v>
      </c>
      <c r="F84" s="249" t="str">
        <f>СВОД!E84</f>
        <v>Савченко</v>
      </c>
    </row>
    <row r="85" spans="1:6">
      <c r="A85" s="1">
        <v>85</v>
      </c>
      <c r="B85" s="2" t="s">
        <v>474</v>
      </c>
      <c r="C85" s="113">
        <v>42146</v>
      </c>
      <c r="D85" s="2">
        <v>1</v>
      </c>
      <c r="E85" s="2">
        <v>100</v>
      </c>
      <c r="F85" s="249" t="str">
        <f>СВОД!E85</f>
        <v>Мазырин</v>
      </c>
    </row>
    <row r="86" spans="1:6">
      <c r="A86" s="1">
        <v>86</v>
      </c>
      <c r="B86" s="2" t="s">
        <v>480</v>
      </c>
      <c r="C86" s="113">
        <v>42149</v>
      </c>
      <c r="D86" s="2">
        <v>1</v>
      </c>
      <c r="E86" s="2">
        <v>100</v>
      </c>
      <c r="F86" s="249" t="str">
        <f>СВОД!E86</f>
        <v>Жарникова</v>
      </c>
    </row>
    <row r="87" spans="1:6">
      <c r="A87" s="1">
        <v>87</v>
      </c>
      <c r="B87" s="2" t="s">
        <v>481</v>
      </c>
      <c r="C87" s="113">
        <v>42148</v>
      </c>
      <c r="D87" s="2">
        <v>1</v>
      </c>
      <c r="E87" s="2">
        <v>100</v>
      </c>
      <c r="F87" s="249" t="str">
        <f>СВОД!E87</f>
        <v>Мансурова</v>
      </c>
    </row>
    <row r="88" spans="1:6">
      <c r="A88" s="1">
        <v>88</v>
      </c>
      <c r="B88" s="136" t="s">
        <v>503</v>
      </c>
      <c r="C88" s="113">
        <v>42145</v>
      </c>
      <c r="D88" s="2">
        <v>1</v>
      </c>
      <c r="E88" s="2">
        <v>100</v>
      </c>
      <c r="F88" s="249" t="str">
        <f>СВОД!E88</f>
        <v>Жарникова</v>
      </c>
    </row>
    <row r="89" spans="1:6">
      <c r="A89" s="1">
        <v>89</v>
      </c>
      <c r="B89" s="2" t="s">
        <v>507</v>
      </c>
      <c r="C89" s="113">
        <v>42147</v>
      </c>
      <c r="D89" s="2">
        <v>1</v>
      </c>
      <c r="E89" s="2">
        <v>100</v>
      </c>
      <c r="F89" s="249" t="str">
        <f>СВОД!E89</f>
        <v>Калинина</v>
      </c>
    </row>
    <row r="90" spans="1:6">
      <c r="A90" s="132">
        <v>90</v>
      </c>
      <c r="B90" s="133" t="s">
        <v>537</v>
      </c>
      <c r="C90" s="114">
        <v>42140</v>
      </c>
      <c r="D90" s="2">
        <v>2</v>
      </c>
      <c r="E90" s="2">
        <v>90</v>
      </c>
      <c r="F90" s="249" t="str">
        <f>СВОД!E90</f>
        <v>Калинина</v>
      </c>
    </row>
    <row r="91" spans="1:6">
      <c r="A91" s="132">
        <v>91</v>
      </c>
      <c r="B91" s="133" t="s">
        <v>505</v>
      </c>
      <c r="C91" s="114">
        <v>42148</v>
      </c>
      <c r="D91" s="2">
        <v>1</v>
      </c>
      <c r="E91" s="2">
        <v>100</v>
      </c>
      <c r="F91" s="249" t="str">
        <f>СВОД!E91</f>
        <v>Ахрамеева</v>
      </c>
    </row>
    <row r="92" spans="1:6">
      <c r="A92" s="1">
        <v>92</v>
      </c>
      <c r="B92" s="136" t="s">
        <v>517</v>
      </c>
      <c r="C92" s="114">
        <v>42144</v>
      </c>
      <c r="D92" s="2">
        <v>2</v>
      </c>
      <c r="E92" s="2">
        <v>90</v>
      </c>
      <c r="F92" s="249" t="str">
        <f>СВОД!E92</f>
        <v>Мансурова</v>
      </c>
    </row>
    <row r="93" spans="1:6">
      <c r="A93" s="1">
        <v>93</v>
      </c>
      <c r="B93" s="136" t="s">
        <v>520</v>
      </c>
      <c r="C93" s="114">
        <v>42145</v>
      </c>
      <c r="D93" s="2">
        <v>1</v>
      </c>
      <c r="E93" s="2">
        <v>100</v>
      </c>
      <c r="F93" s="249" t="str">
        <f>СВОД!E93</f>
        <v>Клементьева</v>
      </c>
    </row>
    <row r="94" spans="1:6">
      <c r="A94" s="1">
        <v>94</v>
      </c>
      <c r="B94" s="136" t="s">
        <v>516</v>
      </c>
      <c r="C94" s="114">
        <v>42147</v>
      </c>
      <c r="D94" s="2">
        <v>1</v>
      </c>
      <c r="E94" s="2">
        <v>100</v>
      </c>
      <c r="F94" s="249" t="str">
        <f>СВОД!E94</f>
        <v>Клементьева</v>
      </c>
    </row>
    <row r="95" spans="1:6">
      <c r="A95" s="1">
        <v>95</v>
      </c>
      <c r="B95" s="136" t="s">
        <v>543</v>
      </c>
      <c r="C95" s="114">
        <v>42148</v>
      </c>
      <c r="D95" s="2">
        <v>1</v>
      </c>
      <c r="E95" s="2">
        <v>100</v>
      </c>
      <c r="F95" s="249" t="str">
        <f>СВОД!E95</f>
        <v>Коровина</v>
      </c>
    </row>
    <row r="96" spans="1:6">
      <c r="A96" s="1">
        <v>96</v>
      </c>
      <c r="B96" s="136" t="s">
        <v>525</v>
      </c>
      <c r="C96" s="114">
        <v>42149</v>
      </c>
      <c r="D96" s="2">
        <v>1</v>
      </c>
      <c r="E96" s="2">
        <v>100</v>
      </c>
      <c r="F96" s="249" t="str">
        <f>СВОД!E96</f>
        <v>Калинина</v>
      </c>
    </row>
    <row r="97" spans="1:6">
      <c r="A97" s="1">
        <v>97</v>
      </c>
      <c r="B97" s="136" t="s">
        <v>548</v>
      </c>
      <c r="C97" s="114">
        <v>42149</v>
      </c>
      <c r="D97" s="2">
        <v>1</v>
      </c>
      <c r="E97" s="2">
        <v>100</v>
      </c>
      <c r="F97" s="249" t="str">
        <f>СВОД!E97</f>
        <v>Коровина</v>
      </c>
    </row>
    <row r="98" spans="1:6">
      <c r="A98" s="1">
        <v>98</v>
      </c>
      <c r="B98" s="136" t="s">
        <v>526</v>
      </c>
      <c r="C98" s="114">
        <v>42143</v>
      </c>
      <c r="D98" s="2">
        <v>2</v>
      </c>
      <c r="E98" s="2">
        <v>90</v>
      </c>
      <c r="F98" s="249" t="str">
        <f>СВОД!E98</f>
        <v>Калинина</v>
      </c>
    </row>
    <row r="99" spans="1:6">
      <c r="A99" s="89">
        <v>99</v>
      </c>
      <c r="B99" s="136" t="s">
        <v>529</v>
      </c>
      <c r="C99" s="114">
        <v>42149</v>
      </c>
      <c r="D99" s="2">
        <v>1</v>
      </c>
      <c r="E99" s="2">
        <v>100</v>
      </c>
      <c r="F99" s="249" t="str">
        <f>СВОД!E99</f>
        <v>Коровина</v>
      </c>
    </row>
    <row r="100" spans="1:6">
      <c r="A100" s="1">
        <v>100</v>
      </c>
      <c r="B100" s="136" t="s">
        <v>610</v>
      </c>
      <c r="C100" s="114">
        <v>42140</v>
      </c>
      <c r="D100" s="2">
        <v>2</v>
      </c>
      <c r="E100" s="2">
        <v>90</v>
      </c>
      <c r="F100" s="249" t="str">
        <f>СВОД!E100</f>
        <v>Емельянова</v>
      </c>
    </row>
    <row r="101" spans="1:6">
      <c r="A101" s="1">
        <v>101</v>
      </c>
      <c r="B101" s="136" t="s">
        <v>523</v>
      </c>
      <c r="C101" s="114">
        <v>42146</v>
      </c>
      <c r="D101" s="2">
        <v>1</v>
      </c>
      <c r="E101" s="2">
        <v>100</v>
      </c>
      <c r="F101" s="249" t="str">
        <f>СВОД!E101</f>
        <v>Савченко</v>
      </c>
    </row>
    <row r="102" spans="1:6">
      <c r="A102" s="132">
        <v>102</v>
      </c>
      <c r="B102" s="151" t="s">
        <v>522</v>
      </c>
      <c r="C102" s="114">
        <v>42149</v>
      </c>
      <c r="D102" s="2">
        <v>1</v>
      </c>
      <c r="E102" s="2">
        <v>100</v>
      </c>
      <c r="F102" s="249" t="str">
        <f>СВОД!E102</f>
        <v>Клементьева</v>
      </c>
    </row>
    <row r="103" spans="1:6">
      <c r="A103" s="132">
        <v>103</v>
      </c>
      <c r="B103" s="151" t="s">
        <v>539</v>
      </c>
      <c r="C103" s="114">
        <v>42141</v>
      </c>
      <c r="D103" s="2">
        <v>2</v>
      </c>
      <c r="E103" s="2">
        <v>90</v>
      </c>
      <c r="F103" s="249" t="str">
        <f>СВОД!E103</f>
        <v>Мансурова</v>
      </c>
    </row>
    <row r="104" spans="1:6">
      <c r="A104" s="132">
        <v>104</v>
      </c>
      <c r="B104" s="151" t="s">
        <v>540</v>
      </c>
      <c r="C104" s="114">
        <v>42145</v>
      </c>
      <c r="D104" s="2">
        <v>1</v>
      </c>
      <c r="E104" s="2">
        <v>100</v>
      </c>
      <c r="F104" s="249" t="str">
        <f>СВОД!E104</f>
        <v>Хасанов</v>
      </c>
    </row>
    <row r="105" spans="1:6">
      <c r="A105" s="132">
        <v>105</v>
      </c>
      <c r="B105" s="151" t="s">
        <v>648</v>
      </c>
      <c r="C105" s="114">
        <v>42143</v>
      </c>
      <c r="D105" s="2">
        <v>2</v>
      </c>
      <c r="E105" s="2">
        <v>100</v>
      </c>
      <c r="F105" s="249" t="str">
        <f>СВОД!E105</f>
        <v>Трусов</v>
      </c>
    </row>
    <row r="106" spans="1:6">
      <c r="A106" s="1">
        <v>106</v>
      </c>
      <c r="B106" s="136" t="s">
        <v>535</v>
      </c>
      <c r="C106" s="114">
        <v>42143</v>
      </c>
      <c r="D106" s="2">
        <v>2</v>
      </c>
      <c r="E106" s="2">
        <v>100</v>
      </c>
      <c r="F106" s="249" t="str">
        <f>СВОД!E106</f>
        <v>Трусов</v>
      </c>
    </row>
    <row r="107" spans="1:6">
      <c r="A107" s="132">
        <v>107</v>
      </c>
      <c r="B107" s="151" t="s">
        <v>536</v>
      </c>
      <c r="C107" s="114">
        <v>42145</v>
      </c>
      <c r="D107" s="2">
        <v>1</v>
      </c>
      <c r="E107" s="2">
        <v>100</v>
      </c>
      <c r="F107" s="249" t="str">
        <f>СВОД!E107</f>
        <v>Мансурова</v>
      </c>
    </row>
    <row r="108" spans="1:6">
      <c r="A108" s="1">
        <v>108</v>
      </c>
      <c r="B108" s="136" t="s">
        <v>541</v>
      </c>
      <c r="C108" s="114">
        <v>42148</v>
      </c>
      <c r="D108" s="2">
        <v>1</v>
      </c>
      <c r="E108" s="2">
        <v>100</v>
      </c>
      <c r="F108" s="249" t="str">
        <f>СВОД!E108</f>
        <v>Хасанов</v>
      </c>
    </row>
    <row r="109" spans="1:6">
      <c r="A109" s="1">
        <v>109</v>
      </c>
      <c r="B109" s="136" t="s">
        <v>544</v>
      </c>
      <c r="C109" s="114">
        <v>42148</v>
      </c>
      <c r="D109" s="2">
        <v>1</v>
      </c>
      <c r="E109" s="2">
        <v>100</v>
      </c>
      <c r="F109" s="249" t="str">
        <f>СВОД!E109</f>
        <v>Мансурова</v>
      </c>
    </row>
    <row r="110" spans="1:6">
      <c r="A110" s="1">
        <v>110</v>
      </c>
      <c r="B110" s="136" t="s">
        <v>550</v>
      </c>
      <c r="C110" s="114">
        <v>42149</v>
      </c>
      <c r="D110" s="2">
        <v>1</v>
      </c>
      <c r="E110" s="2">
        <v>100</v>
      </c>
      <c r="F110" s="249" t="str">
        <f>СВОД!E110</f>
        <v>Мазырин</v>
      </c>
    </row>
    <row r="111" spans="1:6">
      <c r="A111" s="132">
        <v>111</v>
      </c>
      <c r="B111" s="136" t="s">
        <v>552</v>
      </c>
      <c r="C111" s="114">
        <v>42149</v>
      </c>
      <c r="D111" s="2">
        <v>1</v>
      </c>
      <c r="E111" s="2">
        <v>100</v>
      </c>
      <c r="F111" s="249" t="str">
        <f>СВОД!E111</f>
        <v>Савченко</v>
      </c>
    </row>
    <row r="112" spans="1:6">
      <c r="A112" s="1">
        <v>112</v>
      </c>
      <c r="B112" s="136" t="s">
        <v>549</v>
      </c>
      <c r="C112" s="114">
        <v>42149</v>
      </c>
      <c r="D112" s="2">
        <v>1</v>
      </c>
      <c r="E112" s="2">
        <v>100</v>
      </c>
      <c r="F112" s="249" t="str">
        <f>СВОД!E112</f>
        <v>Клементьева</v>
      </c>
    </row>
    <row r="113" spans="1:6">
      <c r="A113" s="132">
        <v>113</v>
      </c>
      <c r="B113" s="136" t="s">
        <v>553</v>
      </c>
      <c r="C113" s="114">
        <v>42131</v>
      </c>
      <c r="D113" s="2">
        <v>3</v>
      </c>
      <c r="E113" s="2">
        <v>90</v>
      </c>
      <c r="F113" s="249" t="str">
        <f>СВОД!E113</f>
        <v>Шаламова</v>
      </c>
    </row>
    <row r="114" spans="1:6">
      <c r="A114" s="132">
        <v>114</v>
      </c>
      <c r="B114" s="136" t="s">
        <v>554</v>
      </c>
      <c r="C114" s="114">
        <v>42144</v>
      </c>
      <c r="D114" s="2">
        <v>2</v>
      </c>
      <c r="E114" s="2">
        <v>100</v>
      </c>
      <c r="F114" s="249" t="str">
        <f>СВОД!E114</f>
        <v>Шаламова</v>
      </c>
    </row>
    <row r="115" spans="1:6">
      <c r="A115" s="132">
        <v>115</v>
      </c>
      <c r="B115" s="136" t="s">
        <v>555</v>
      </c>
      <c r="C115" s="114">
        <v>42144</v>
      </c>
      <c r="D115" s="2">
        <v>2</v>
      </c>
      <c r="E115" s="2">
        <v>90</v>
      </c>
      <c r="F115" s="249" t="str">
        <f>СВОД!E115</f>
        <v>Ахтямова</v>
      </c>
    </row>
    <row r="116" spans="1:6">
      <c r="A116" s="132">
        <v>116</v>
      </c>
      <c r="B116" s="136" t="s">
        <v>556</v>
      </c>
      <c r="C116" s="114">
        <v>42144</v>
      </c>
      <c r="D116" s="2">
        <v>2</v>
      </c>
      <c r="E116" s="2">
        <v>90</v>
      </c>
      <c r="F116" s="249" t="str">
        <f>СВОД!E116</f>
        <v>Петухов</v>
      </c>
    </row>
    <row r="117" spans="1:6">
      <c r="A117" s="132">
        <v>117</v>
      </c>
      <c r="B117" s="136" t="s">
        <v>557</v>
      </c>
      <c r="C117" s="114">
        <v>42148</v>
      </c>
      <c r="D117" s="2">
        <v>1</v>
      </c>
      <c r="E117" s="2">
        <v>100</v>
      </c>
      <c r="F117" s="249" t="str">
        <f>СВОД!E117</f>
        <v>Ахтямова</v>
      </c>
    </row>
    <row r="118" spans="1:6">
      <c r="A118" s="132">
        <v>118</v>
      </c>
      <c r="B118" s="136" t="s">
        <v>558</v>
      </c>
      <c r="C118" s="114">
        <v>42149</v>
      </c>
      <c r="D118" s="2">
        <v>1</v>
      </c>
      <c r="E118" s="2">
        <v>100</v>
      </c>
      <c r="F118" s="249" t="str">
        <f>СВОД!E118</f>
        <v>Савченко</v>
      </c>
    </row>
    <row r="119" spans="1:6">
      <c r="A119" s="1">
        <v>119</v>
      </c>
      <c r="B119" s="136" t="s">
        <v>579</v>
      </c>
      <c r="C119" s="114">
        <v>42145</v>
      </c>
      <c r="D119" s="2">
        <v>1</v>
      </c>
      <c r="E119" s="2">
        <v>100</v>
      </c>
      <c r="F119" s="249" t="str">
        <f>СВОД!E119</f>
        <v>Савченко</v>
      </c>
    </row>
    <row r="120" spans="1:6">
      <c r="A120" s="1">
        <v>120</v>
      </c>
      <c r="B120" s="136" t="s">
        <v>573</v>
      </c>
      <c r="C120" s="114">
        <v>42135</v>
      </c>
      <c r="D120" s="2">
        <v>3</v>
      </c>
      <c r="E120" s="2">
        <v>80</v>
      </c>
      <c r="F120" s="249" t="str">
        <f>СВОД!E120</f>
        <v>Неуймина</v>
      </c>
    </row>
    <row r="121" spans="1:6">
      <c r="A121" s="1">
        <v>121</v>
      </c>
      <c r="B121" s="136" t="s">
        <v>580</v>
      </c>
      <c r="C121" s="114">
        <v>42140</v>
      </c>
      <c r="D121" s="2">
        <v>2</v>
      </c>
      <c r="E121" s="2">
        <v>90</v>
      </c>
      <c r="F121" s="249" t="str">
        <f>СВОД!E121</f>
        <v>Емельянова</v>
      </c>
    </row>
    <row r="122" spans="1:6">
      <c r="A122" s="1">
        <v>122</v>
      </c>
      <c r="B122" s="136" t="s">
        <v>581</v>
      </c>
      <c r="C122" s="114">
        <v>42149</v>
      </c>
      <c r="D122" s="2">
        <v>1</v>
      </c>
      <c r="E122" s="2">
        <v>100</v>
      </c>
      <c r="F122" s="249" t="str">
        <f>СВОД!E122</f>
        <v>Коровина</v>
      </c>
    </row>
    <row r="123" spans="1:6">
      <c r="A123" s="1">
        <v>123</v>
      </c>
      <c r="B123" s="136" t="s">
        <v>576</v>
      </c>
      <c r="C123" s="114">
        <v>42141</v>
      </c>
      <c r="D123" s="2">
        <v>2</v>
      </c>
      <c r="E123" s="2">
        <v>90</v>
      </c>
      <c r="F123" s="249" t="str">
        <f>СВОД!E123</f>
        <v>Неуймина</v>
      </c>
    </row>
    <row r="124" spans="1:6">
      <c r="A124" s="1">
        <v>124</v>
      </c>
      <c r="B124" s="136" t="s">
        <v>583</v>
      </c>
      <c r="C124" s="114">
        <v>42151</v>
      </c>
      <c r="D124" s="2">
        <v>1</v>
      </c>
      <c r="E124" s="2">
        <v>100</v>
      </c>
      <c r="F124" s="249" t="str">
        <f>СВОД!E124</f>
        <v>Мазырин</v>
      </c>
    </row>
    <row r="125" spans="1:6">
      <c r="A125" s="1">
        <v>125</v>
      </c>
      <c r="B125" s="136" t="s">
        <v>587</v>
      </c>
      <c r="C125" s="114">
        <v>42145</v>
      </c>
      <c r="D125" s="2">
        <v>1</v>
      </c>
      <c r="E125" s="2">
        <v>100</v>
      </c>
      <c r="F125" s="249" t="str">
        <f>СВОД!E125</f>
        <v>Хасанов</v>
      </c>
    </row>
    <row r="126" spans="1:6">
      <c r="A126" s="1">
        <v>126</v>
      </c>
      <c r="B126" s="136" t="s">
        <v>582</v>
      </c>
      <c r="C126" s="114">
        <v>42144</v>
      </c>
      <c r="D126" s="2">
        <v>2</v>
      </c>
      <c r="E126" s="2">
        <v>90</v>
      </c>
      <c r="F126" s="249" t="str">
        <f>СВОД!E126</f>
        <v>Коровина</v>
      </c>
    </row>
    <row r="127" spans="1:6">
      <c r="A127" s="1">
        <v>127</v>
      </c>
      <c r="B127" s="136" t="s">
        <v>586</v>
      </c>
      <c r="C127" s="114">
        <v>42149</v>
      </c>
      <c r="D127" s="2">
        <v>1</v>
      </c>
      <c r="E127" s="2">
        <v>100</v>
      </c>
      <c r="F127" s="249" t="str">
        <f>СВОД!E127</f>
        <v>Мазырин</v>
      </c>
    </row>
    <row r="128" spans="1:6">
      <c r="A128" s="1">
        <v>128</v>
      </c>
      <c r="B128" s="136" t="s">
        <v>590</v>
      </c>
      <c r="C128" s="114">
        <v>42145</v>
      </c>
      <c r="D128" s="2">
        <v>1</v>
      </c>
      <c r="E128" s="2">
        <v>100</v>
      </c>
      <c r="F128" s="249" t="str">
        <f>СВОД!E128</f>
        <v>Мансурова</v>
      </c>
    </row>
    <row r="129" spans="1:6">
      <c r="A129" s="1">
        <v>129</v>
      </c>
      <c r="B129" s="136" t="s">
        <v>600</v>
      </c>
      <c r="C129" s="114">
        <v>42146</v>
      </c>
      <c r="D129" s="2">
        <v>1</v>
      </c>
      <c r="E129" s="2">
        <v>100</v>
      </c>
      <c r="F129" s="249" t="str">
        <f>СВОД!E129</f>
        <v>Савченко</v>
      </c>
    </row>
    <row r="130" spans="1:6">
      <c r="A130" s="1">
        <v>130</v>
      </c>
      <c r="B130" s="136" t="s">
        <v>591</v>
      </c>
      <c r="C130" s="114">
        <v>42146</v>
      </c>
      <c r="D130" s="2">
        <v>1</v>
      </c>
      <c r="E130" s="2">
        <v>100</v>
      </c>
      <c r="F130" s="249" t="str">
        <f>СВОД!E130</f>
        <v>Емельянова</v>
      </c>
    </row>
    <row r="131" spans="1:6">
      <c r="A131" s="1">
        <v>131</v>
      </c>
      <c r="B131" s="136" t="s">
        <v>595</v>
      </c>
      <c r="C131" s="114">
        <v>42150</v>
      </c>
      <c r="D131" s="2">
        <v>1</v>
      </c>
      <c r="E131" s="2">
        <v>100</v>
      </c>
      <c r="F131" s="249" t="str">
        <f>СВОД!E131</f>
        <v>Трусов</v>
      </c>
    </row>
    <row r="132" spans="1:6">
      <c r="A132" s="1">
        <v>132</v>
      </c>
      <c r="B132" s="136" t="s">
        <v>608</v>
      </c>
      <c r="C132" s="114">
        <v>42144</v>
      </c>
      <c r="D132" s="2">
        <v>2</v>
      </c>
      <c r="E132" s="2">
        <v>100</v>
      </c>
      <c r="F132" s="249" t="str">
        <f>СВОД!E132</f>
        <v>Шаламова</v>
      </c>
    </row>
    <row r="133" spans="1:6">
      <c r="A133" s="1">
        <v>133</v>
      </c>
      <c r="B133" s="136" t="s">
        <v>630</v>
      </c>
      <c r="C133" s="114">
        <v>42139</v>
      </c>
      <c r="D133" s="2">
        <v>2</v>
      </c>
      <c r="E133" s="2">
        <v>90</v>
      </c>
      <c r="F133" s="249" t="str">
        <f>СВОД!E133</f>
        <v>Савченко</v>
      </c>
    </row>
    <row r="134" spans="1:6">
      <c r="A134" s="1">
        <v>134</v>
      </c>
      <c r="B134" s="136" t="s">
        <v>637</v>
      </c>
      <c r="C134" s="114">
        <v>42144</v>
      </c>
      <c r="D134" s="2">
        <v>2</v>
      </c>
      <c r="E134" s="2">
        <v>100</v>
      </c>
      <c r="F134" s="249" t="str">
        <f>СВОД!E134</f>
        <v>Шаламова</v>
      </c>
    </row>
    <row r="135" spans="1:6">
      <c r="A135" s="136">
        <v>135</v>
      </c>
      <c r="B135" s="117" t="s">
        <v>601</v>
      </c>
      <c r="C135" s="114">
        <v>42146</v>
      </c>
      <c r="D135" s="2">
        <v>1</v>
      </c>
      <c r="E135" s="2">
        <v>100</v>
      </c>
      <c r="F135" s="249" t="str">
        <f>СВОД!E135</f>
        <v>Хасанов</v>
      </c>
    </row>
    <row r="136" spans="1:6">
      <c r="A136" s="136">
        <v>136</v>
      </c>
      <c r="B136" s="117" t="s">
        <v>602</v>
      </c>
      <c r="C136" s="114">
        <v>42143</v>
      </c>
      <c r="D136" s="2">
        <v>2</v>
      </c>
      <c r="E136" s="2">
        <v>90</v>
      </c>
      <c r="F136" s="249" t="str">
        <f>СВОД!E136</f>
        <v>Мансурова</v>
      </c>
    </row>
    <row r="137" spans="1:6">
      <c r="A137" s="136">
        <v>137</v>
      </c>
      <c r="B137" s="117" t="s">
        <v>604</v>
      </c>
      <c r="C137" s="114">
        <v>42142</v>
      </c>
      <c r="D137" s="2">
        <v>2</v>
      </c>
      <c r="E137" s="2">
        <v>90</v>
      </c>
      <c r="F137" s="249" t="str">
        <f>СВОД!E137</f>
        <v>Савченко</v>
      </c>
    </row>
    <row r="138" spans="1:6">
      <c r="A138" s="136">
        <v>138</v>
      </c>
      <c r="B138" s="117" t="s">
        <v>634</v>
      </c>
      <c r="C138" s="114">
        <v>42149</v>
      </c>
      <c r="D138" s="2">
        <v>1</v>
      </c>
      <c r="E138" s="2">
        <v>100</v>
      </c>
      <c r="F138" s="249" t="str">
        <f>СВОД!E138</f>
        <v>Калинина</v>
      </c>
    </row>
    <row r="139" spans="1:6">
      <c r="A139" s="136">
        <v>139</v>
      </c>
      <c r="B139" s="117" t="s">
        <v>609</v>
      </c>
      <c r="C139" s="114">
        <v>42144</v>
      </c>
      <c r="D139" s="2">
        <v>2</v>
      </c>
      <c r="E139" s="2">
        <v>90</v>
      </c>
      <c r="F139" s="249" t="str">
        <f>СВОД!E139</f>
        <v>Савченко</v>
      </c>
    </row>
    <row r="140" spans="1:6">
      <c r="A140" s="136">
        <v>140</v>
      </c>
      <c r="B140" s="117" t="s">
        <v>619</v>
      </c>
      <c r="C140" s="114">
        <v>42148</v>
      </c>
      <c r="D140" s="2">
        <v>1</v>
      </c>
      <c r="E140" s="2">
        <v>100</v>
      </c>
      <c r="F140" s="249" t="str">
        <f>СВОД!E140</f>
        <v>Клементьева</v>
      </c>
    </row>
    <row r="141" spans="1:6">
      <c r="A141" s="151">
        <v>141</v>
      </c>
      <c r="B141" s="244" t="s">
        <v>616</v>
      </c>
      <c r="C141" s="114">
        <v>42148</v>
      </c>
      <c r="D141" s="2">
        <v>1</v>
      </c>
      <c r="E141" s="2">
        <v>100</v>
      </c>
      <c r="F141" s="249" t="str">
        <f>СВОД!E141</f>
        <v>Калинина</v>
      </c>
    </row>
    <row r="142" spans="1:6">
      <c r="A142" s="136">
        <v>142</v>
      </c>
      <c r="B142" s="117" t="s">
        <v>646</v>
      </c>
      <c r="C142" s="114">
        <v>42149</v>
      </c>
      <c r="D142" s="2">
        <v>1</v>
      </c>
      <c r="E142" s="2">
        <v>100</v>
      </c>
      <c r="F142" s="249" t="str">
        <f>СВОД!E142</f>
        <v>Хасанов</v>
      </c>
    </row>
    <row r="143" spans="1:6">
      <c r="A143" s="136">
        <v>143</v>
      </c>
      <c r="B143" s="117" t="s">
        <v>638</v>
      </c>
      <c r="C143" s="114">
        <v>42148</v>
      </c>
      <c r="D143" s="2">
        <v>1</v>
      </c>
      <c r="E143" s="2">
        <v>100</v>
      </c>
      <c r="F143" s="249" t="str">
        <f>СВОД!E143</f>
        <v>Петухов</v>
      </c>
    </row>
    <row r="144" spans="1:6">
      <c r="A144" s="136">
        <v>144</v>
      </c>
      <c r="B144" s="117" t="s">
        <v>639</v>
      </c>
      <c r="C144" s="114">
        <v>42145</v>
      </c>
      <c r="D144" s="2">
        <v>1</v>
      </c>
      <c r="E144" s="2">
        <v>100</v>
      </c>
      <c r="F144" s="249" t="str">
        <f>СВОД!E144</f>
        <v>Петухов</v>
      </c>
    </row>
    <row r="145" spans="1:6">
      <c r="A145" s="136">
        <v>145</v>
      </c>
      <c r="B145" s="117" t="s">
        <v>647</v>
      </c>
      <c r="C145" s="114">
        <v>42148</v>
      </c>
      <c r="D145" s="2">
        <v>1</v>
      </c>
      <c r="E145" s="2">
        <v>100</v>
      </c>
      <c r="F145" s="249" t="str">
        <f>СВОД!E145</f>
        <v>Ахтямова</v>
      </c>
    </row>
    <row r="146" spans="1:6">
      <c r="A146" s="136">
        <v>146</v>
      </c>
      <c r="B146" s="117" t="s">
        <v>658</v>
      </c>
      <c r="C146" s="114">
        <v>42148</v>
      </c>
      <c r="D146" s="2">
        <v>1</v>
      </c>
      <c r="E146" s="2">
        <v>100</v>
      </c>
      <c r="F146" s="249" t="str">
        <f>СВОД!E146</f>
        <v>Емельянова</v>
      </c>
    </row>
    <row r="147" spans="1:6">
      <c r="A147" s="136">
        <v>147</v>
      </c>
      <c r="B147" s="117" t="s">
        <v>643</v>
      </c>
      <c r="C147" s="114">
        <v>42148</v>
      </c>
      <c r="D147" s="2">
        <v>1</v>
      </c>
      <c r="E147" s="2">
        <v>100</v>
      </c>
      <c r="F147" s="249" t="str">
        <f>СВОД!E147</f>
        <v>Жарникова</v>
      </c>
    </row>
    <row r="148" spans="1:6">
      <c r="A148" s="136">
        <v>148</v>
      </c>
      <c r="B148" s="117" t="s">
        <v>659</v>
      </c>
      <c r="C148" s="114">
        <v>42148</v>
      </c>
      <c r="D148" s="2">
        <v>1</v>
      </c>
      <c r="E148" s="2">
        <v>100</v>
      </c>
      <c r="F148" s="249" t="str">
        <f>СВОД!E148</f>
        <v>Емельянова</v>
      </c>
    </row>
    <row r="149" spans="1:6">
      <c r="A149" s="136">
        <v>149</v>
      </c>
      <c r="B149" s="216" t="s">
        <v>651</v>
      </c>
      <c r="C149" s="114">
        <v>42143</v>
      </c>
      <c r="D149" s="2">
        <v>2</v>
      </c>
      <c r="E149" s="2">
        <v>90</v>
      </c>
      <c r="F149" s="249" t="str">
        <f>СВОД!E149</f>
        <v>Мазырин</v>
      </c>
    </row>
    <row r="150" spans="1:6">
      <c r="A150" s="136">
        <v>150</v>
      </c>
      <c r="B150" s="216" t="s">
        <v>660</v>
      </c>
      <c r="C150" s="114">
        <v>42148</v>
      </c>
      <c r="D150" s="2">
        <v>1</v>
      </c>
      <c r="E150" s="2">
        <v>100</v>
      </c>
      <c r="F150" s="249" t="str">
        <f>СВОД!E150</f>
        <v>Коровина</v>
      </c>
    </row>
    <row r="151" spans="1:6">
      <c r="A151" s="136">
        <v>151</v>
      </c>
      <c r="B151" s="216" t="s">
        <v>653</v>
      </c>
      <c r="C151" s="114">
        <v>42134</v>
      </c>
      <c r="D151" s="2">
        <v>3</v>
      </c>
      <c r="E151" s="2">
        <v>80</v>
      </c>
      <c r="F151" s="249" t="str">
        <f>СВОД!E151</f>
        <v>Калинина</v>
      </c>
    </row>
    <row r="152" spans="1:6">
      <c r="A152" s="136">
        <v>152</v>
      </c>
      <c r="B152" s="216" t="s">
        <v>661</v>
      </c>
      <c r="C152" s="114">
        <v>42139</v>
      </c>
      <c r="D152" s="2">
        <v>2</v>
      </c>
      <c r="E152" s="2">
        <v>90</v>
      </c>
      <c r="F152" s="249" t="str">
        <f>СВОД!E152</f>
        <v>Савченко</v>
      </c>
    </row>
    <row r="153" spans="1:6">
      <c r="A153" s="136">
        <v>153</v>
      </c>
      <c r="B153" s="136" t="s">
        <v>679</v>
      </c>
      <c r="C153" s="114">
        <v>42143</v>
      </c>
      <c r="D153" s="2">
        <v>2</v>
      </c>
      <c r="E153" s="2">
        <v>90</v>
      </c>
      <c r="F153" s="249" t="str">
        <f>СВОД!E153</f>
        <v>Мансурова</v>
      </c>
    </row>
    <row r="154" spans="1:6">
      <c r="A154" s="136">
        <v>155</v>
      </c>
      <c r="B154" s="136" t="s">
        <v>656</v>
      </c>
      <c r="C154" s="114">
        <v>42137</v>
      </c>
      <c r="D154" s="2">
        <v>3</v>
      </c>
      <c r="E154" s="2">
        <v>80</v>
      </c>
      <c r="F154" s="249" t="str">
        <f>СВОД!E154</f>
        <v>Дарьин</v>
      </c>
    </row>
    <row r="155" spans="1:6">
      <c r="A155" s="136">
        <v>156</v>
      </c>
      <c r="B155" s="136" t="s">
        <v>657</v>
      </c>
      <c r="C155" s="114">
        <v>42150</v>
      </c>
      <c r="D155" s="2">
        <v>1</v>
      </c>
      <c r="E155" s="2">
        <v>100</v>
      </c>
      <c r="F155" s="249" t="str">
        <f>СВОД!E155</f>
        <v>Мазырин</v>
      </c>
    </row>
    <row r="156" spans="1:6">
      <c r="A156" s="136">
        <v>157</v>
      </c>
      <c r="B156" s="117" t="s">
        <v>742</v>
      </c>
      <c r="C156" s="114">
        <v>42139</v>
      </c>
      <c r="D156" s="2">
        <v>2</v>
      </c>
      <c r="E156" s="2">
        <v>90</v>
      </c>
      <c r="F156" s="249" t="str">
        <f>СВОД!E156</f>
        <v>Калинина</v>
      </c>
    </row>
    <row r="157" spans="1:6">
      <c r="A157" s="136">
        <v>158</v>
      </c>
      <c r="B157" s="136" t="s">
        <v>665</v>
      </c>
      <c r="C157" s="114">
        <v>42144</v>
      </c>
      <c r="D157" s="2">
        <v>2</v>
      </c>
      <c r="E157" s="2">
        <v>90</v>
      </c>
      <c r="F157" s="249" t="str">
        <f>СВОД!E157</f>
        <v>Емельянова</v>
      </c>
    </row>
    <row r="158" spans="1:6">
      <c r="A158" s="136">
        <v>159</v>
      </c>
      <c r="B158" s="136" t="s">
        <v>664</v>
      </c>
      <c r="C158" s="114">
        <v>42146</v>
      </c>
      <c r="D158" s="2">
        <v>1</v>
      </c>
      <c r="E158" s="2">
        <v>100</v>
      </c>
      <c r="F158" s="249" t="str">
        <f>СВОД!E158</f>
        <v>Мазырин</v>
      </c>
    </row>
    <row r="159" spans="1:6">
      <c r="A159" s="136">
        <v>160</v>
      </c>
      <c r="B159" s="136" t="s">
        <v>731</v>
      </c>
      <c r="C159" s="114">
        <v>42145</v>
      </c>
      <c r="D159" s="2">
        <v>1</v>
      </c>
      <c r="E159" s="2">
        <v>100</v>
      </c>
      <c r="F159" s="249" t="str">
        <f>СВОД!E159</f>
        <v>Петухов</v>
      </c>
    </row>
    <row r="160" spans="1:6">
      <c r="A160" s="136">
        <v>161</v>
      </c>
      <c r="B160" s="136" t="s">
        <v>670</v>
      </c>
      <c r="C160" s="114">
        <v>42143</v>
      </c>
      <c r="D160" s="2">
        <v>2</v>
      </c>
      <c r="E160" s="2">
        <v>100</v>
      </c>
      <c r="F160" s="249" t="str">
        <f>СВОД!E160</f>
        <v>Трусов</v>
      </c>
    </row>
    <row r="161" spans="1:6">
      <c r="A161" s="136">
        <v>162</v>
      </c>
      <c r="B161" s="136" t="s">
        <v>671</v>
      </c>
      <c r="C161" s="114">
        <v>42142</v>
      </c>
      <c r="D161" s="2">
        <v>2</v>
      </c>
      <c r="E161" s="2">
        <v>90</v>
      </c>
      <c r="F161" s="249" t="str">
        <f>СВОД!E161</f>
        <v>Савченко</v>
      </c>
    </row>
    <row r="162" spans="1:6">
      <c r="A162" s="136">
        <v>163</v>
      </c>
      <c r="B162" s="136" t="s">
        <v>672</v>
      </c>
      <c r="C162" s="114">
        <v>42147</v>
      </c>
      <c r="D162" s="2">
        <v>1</v>
      </c>
      <c r="E162" s="2">
        <v>100</v>
      </c>
      <c r="F162" s="249" t="str">
        <f>СВОД!E162</f>
        <v>Неуймина</v>
      </c>
    </row>
    <row r="163" spans="1:6">
      <c r="A163" s="136">
        <v>165</v>
      </c>
      <c r="B163" s="136" t="s">
        <v>686</v>
      </c>
      <c r="C163" s="114">
        <v>42149</v>
      </c>
      <c r="D163" s="2">
        <v>1</v>
      </c>
      <c r="E163" s="2">
        <v>100</v>
      </c>
      <c r="F163" s="249" t="str">
        <f>СВОД!E163</f>
        <v>Емельянова</v>
      </c>
    </row>
    <row r="164" spans="1:6">
      <c r="A164" s="136">
        <v>166</v>
      </c>
      <c r="B164" s="136" t="s">
        <v>687</v>
      </c>
      <c r="C164" s="114">
        <v>42146</v>
      </c>
      <c r="D164" s="2">
        <v>1</v>
      </c>
      <c r="E164" s="2">
        <v>100</v>
      </c>
      <c r="F164" s="249" t="str">
        <f>СВОД!E164</f>
        <v>Савченко</v>
      </c>
    </row>
    <row r="165" spans="1:6">
      <c r="A165" s="136">
        <v>167</v>
      </c>
      <c r="B165" s="136" t="s">
        <v>688</v>
      </c>
      <c r="C165" s="114">
        <v>42149</v>
      </c>
      <c r="D165" s="2">
        <v>1</v>
      </c>
      <c r="E165" s="2">
        <v>100</v>
      </c>
      <c r="F165" s="249" t="str">
        <f>СВОД!E165</f>
        <v>Емельянова</v>
      </c>
    </row>
    <row r="166" spans="1:6">
      <c r="A166" s="136">
        <v>168</v>
      </c>
      <c r="B166" s="136" t="s">
        <v>678</v>
      </c>
      <c r="C166" s="114">
        <v>42146</v>
      </c>
      <c r="D166" s="2">
        <v>1</v>
      </c>
      <c r="E166" s="2">
        <v>100</v>
      </c>
      <c r="F166" s="249" t="str">
        <f>СВОД!E166</f>
        <v>Жарникова</v>
      </c>
    </row>
    <row r="167" spans="1:6">
      <c r="A167" s="136">
        <v>173</v>
      </c>
      <c r="B167" s="136" t="s">
        <v>806</v>
      </c>
      <c r="C167" s="114" t="s">
        <v>822</v>
      </c>
      <c r="D167" s="2">
        <v>1</v>
      </c>
      <c r="E167" s="2">
        <v>100</v>
      </c>
      <c r="F167" s="249" t="str">
        <f>СВОД!E167</f>
        <v>Савченко</v>
      </c>
    </row>
    <row r="168" spans="1:6">
      <c r="A168" s="136">
        <v>174</v>
      </c>
      <c r="B168" s="117" t="s">
        <v>734</v>
      </c>
      <c r="C168" s="114">
        <v>42144</v>
      </c>
      <c r="D168" s="2">
        <v>2</v>
      </c>
      <c r="E168" s="2">
        <v>90</v>
      </c>
      <c r="F168" s="249" t="str">
        <f>СВОД!E168</f>
        <v>Ахтямова</v>
      </c>
    </row>
    <row r="169" spans="1:6">
      <c r="A169" s="136">
        <v>175</v>
      </c>
      <c r="B169" s="136" t="s">
        <v>794</v>
      </c>
      <c r="C169" s="114" t="s">
        <v>822</v>
      </c>
      <c r="D169" s="2">
        <v>1</v>
      </c>
      <c r="E169" s="2">
        <v>100</v>
      </c>
      <c r="F169" s="249" t="str">
        <f>СВОД!E169</f>
        <v>Калинина</v>
      </c>
    </row>
    <row r="170" spans="1:6">
      <c r="A170" s="136">
        <v>176</v>
      </c>
      <c r="B170" s="136" t="s">
        <v>795</v>
      </c>
      <c r="C170" s="114" t="s">
        <v>822</v>
      </c>
      <c r="D170" s="2">
        <v>1</v>
      </c>
      <c r="E170" s="2">
        <v>100</v>
      </c>
      <c r="F170" s="249" t="str">
        <f>СВОД!E170</f>
        <v>Клементьева</v>
      </c>
    </row>
    <row r="171" spans="1:6">
      <c r="A171" s="136">
        <v>178</v>
      </c>
      <c r="B171" s="117" t="s">
        <v>753</v>
      </c>
      <c r="C171" s="114">
        <v>42142</v>
      </c>
      <c r="D171" s="2">
        <v>2</v>
      </c>
      <c r="E171" s="2">
        <v>90</v>
      </c>
      <c r="F171" s="249" t="str">
        <f>СВОД!E171</f>
        <v xml:space="preserve">Ахрамеева </v>
      </c>
    </row>
    <row r="172" spans="1:6">
      <c r="A172" s="136">
        <v>179</v>
      </c>
      <c r="B172" s="117" t="s">
        <v>754</v>
      </c>
      <c r="C172" s="114">
        <v>42148</v>
      </c>
      <c r="D172" s="2">
        <v>1</v>
      </c>
      <c r="E172" s="2">
        <v>100</v>
      </c>
      <c r="F172" s="249" t="str">
        <f>СВОД!E172</f>
        <v>Клементьева</v>
      </c>
    </row>
    <row r="173" spans="1:6">
      <c r="A173" s="136">
        <v>180</v>
      </c>
      <c r="B173" s="136" t="s">
        <v>796</v>
      </c>
      <c r="C173" s="114" t="s">
        <v>822</v>
      </c>
      <c r="D173" s="2">
        <v>1</v>
      </c>
      <c r="E173" s="2">
        <v>100</v>
      </c>
      <c r="F173" s="249" t="str">
        <f>СВОД!E173</f>
        <v>Калинина</v>
      </c>
    </row>
    <row r="174" spans="1:6">
      <c r="A174" s="136">
        <v>181</v>
      </c>
      <c r="B174" s="117" t="s">
        <v>743</v>
      </c>
      <c r="C174" s="114">
        <v>42149</v>
      </c>
      <c r="D174" s="2">
        <v>1</v>
      </c>
      <c r="E174" s="2">
        <v>100</v>
      </c>
      <c r="F174" s="249" t="str">
        <f>СВОД!E174</f>
        <v>Савченко</v>
      </c>
    </row>
    <row r="175" spans="1:6">
      <c r="A175" s="136">
        <v>182</v>
      </c>
      <c r="B175" s="117" t="s">
        <v>749</v>
      </c>
      <c r="C175" s="114">
        <v>42147</v>
      </c>
      <c r="D175" s="2">
        <v>1</v>
      </c>
      <c r="E175" s="2">
        <v>100</v>
      </c>
      <c r="F175" s="249" t="str">
        <f>СВОД!E175</f>
        <v>Ахтямова</v>
      </c>
    </row>
    <row r="176" spans="1:6">
      <c r="A176" s="136">
        <v>183</v>
      </c>
      <c r="B176" s="117" t="s">
        <v>782</v>
      </c>
      <c r="C176" s="114" t="s">
        <v>822</v>
      </c>
      <c r="D176" s="2">
        <v>1</v>
      </c>
      <c r="E176" s="2">
        <v>100</v>
      </c>
      <c r="F176" s="249" t="str">
        <f>СВОД!E176</f>
        <v>Сазонова</v>
      </c>
    </row>
    <row r="177" spans="1:6">
      <c r="A177" s="136">
        <v>184</v>
      </c>
      <c r="B177" s="117" t="s">
        <v>783</v>
      </c>
      <c r="C177" s="114" t="s">
        <v>822</v>
      </c>
      <c r="D177" s="2">
        <v>1</v>
      </c>
      <c r="E177" s="2">
        <v>100</v>
      </c>
      <c r="F177" s="249" t="str">
        <f>СВОД!E177</f>
        <v>Сазонова</v>
      </c>
    </row>
    <row r="178" spans="1:6">
      <c r="A178" s="136">
        <v>185</v>
      </c>
      <c r="B178" s="117" t="s">
        <v>758</v>
      </c>
      <c r="C178" s="114">
        <v>42146</v>
      </c>
      <c r="D178" s="2">
        <v>1</v>
      </c>
      <c r="E178" s="2">
        <v>100</v>
      </c>
      <c r="F178" s="249" t="str">
        <f>СВОД!E178</f>
        <v>Ахтямова</v>
      </c>
    </row>
    <row r="179" spans="1:6">
      <c r="A179" s="136">
        <v>186</v>
      </c>
      <c r="B179" s="117" t="s">
        <v>744</v>
      </c>
      <c r="C179" s="114">
        <v>42139</v>
      </c>
      <c r="D179" s="2">
        <v>2</v>
      </c>
      <c r="E179" s="2">
        <v>90</v>
      </c>
      <c r="F179" s="249" t="str">
        <f>СВОД!E179</f>
        <v>Емельянова</v>
      </c>
    </row>
    <row r="180" spans="1:6">
      <c r="A180" s="136">
        <v>187</v>
      </c>
      <c r="B180" s="117" t="s">
        <v>745</v>
      </c>
      <c r="C180" s="114">
        <v>42146</v>
      </c>
      <c r="D180" s="2">
        <v>1</v>
      </c>
      <c r="E180" s="2">
        <v>100</v>
      </c>
      <c r="F180" s="249" t="str">
        <f>СВОД!E180</f>
        <v>Клементьева</v>
      </c>
    </row>
    <row r="181" spans="1:6">
      <c r="A181" s="136">
        <v>188</v>
      </c>
      <c r="B181" s="117" t="s">
        <v>759</v>
      </c>
      <c r="C181" s="114">
        <v>42149</v>
      </c>
      <c r="D181" s="2">
        <v>1</v>
      </c>
      <c r="E181" s="2">
        <v>100</v>
      </c>
      <c r="F181" s="249" t="str">
        <f>СВОД!E181</f>
        <v>Савченко</v>
      </c>
    </row>
    <row r="182" spans="1:6">
      <c r="A182" s="136">
        <v>189</v>
      </c>
      <c r="B182" s="136" t="s">
        <v>797</v>
      </c>
      <c r="C182" s="114" t="s">
        <v>822</v>
      </c>
      <c r="D182" s="2">
        <v>1</v>
      </c>
      <c r="E182" s="2">
        <v>100</v>
      </c>
      <c r="F182" s="249" t="str">
        <f>СВОД!E182</f>
        <v>Дарьин</v>
      </c>
    </row>
    <row r="183" spans="1:6">
      <c r="A183" s="136">
        <v>190</v>
      </c>
      <c r="B183" s="117" t="s">
        <v>807</v>
      </c>
      <c r="C183" s="114" t="s">
        <v>822</v>
      </c>
      <c r="D183" s="2">
        <v>1</v>
      </c>
      <c r="E183" s="2">
        <v>100</v>
      </c>
      <c r="F183" s="249" t="str">
        <f>СВОД!E183</f>
        <v>Емельянова</v>
      </c>
    </row>
    <row r="184" spans="1:6">
      <c r="A184" s="136">
        <v>191</v>
      </c>
      <c r="B184" s="117" t="s">
        <v>808</v>
      </c>
      <c r="C184" s="114" t="s">
        <v>822</v>
      </c>
      <c r="D184" s="2">
        <v>1</v>
      </c>
      <c r="E184" s="2">
        <v>100</v>
      </c>
      <c r="F184" s="249" t="str">
        <f>СВОД!E184</f>
        <v>Емельянова</v>
      </c>
    </row>
    <row r="185" spans="1:6">
      <c r="A185" s="136">
        <v>194</v>
      </c>
      <c r="B185" s="117" t="s">
        <v>773</v>
      </c>
      <c r="C185" s="114" t="s">
        <v>822</v>
      </c>
      <c r="D185" s="2">
        <v>1</v>
      </c>
      <c r="E185" s="2">
        <v>100</v>
      </c>
      <c r="F185" s="249" t="str">
        <f>СВОД!E185</f>
        <v>Дарьин</v>
      </c>
    </row>
    <row r="186" spans="1:6">
      <c r="A186" s="136">
        <v>195</v>
      </c>
      <c r="B186" s="117" t="s">
        <v>781</v>
      </c>
      <c r="C186" s="114" t="s">
        <v>822</v>
      </c>
      <c r="D186" s="2">
        <v>1</v>
      </c>
      <c r="E186" s="2">
        <v>100</v>
      </c>
      <c r="F186" s="249" t="str">
        <f>СВОД!E186</f>
        <v>Сазонова</v>
      </c>
    </row>
    <row r="187" spans="1:6">
      <c r="A187" s="136">
        <v>196</v>
      </c>
      <c r="B187" s="136" t="s">
        <v>809</v>
      </c>
      <c r="C187" s="114" t="s">
        <v>822</v>
      </c>
      <c r="D187" s="2">
        <v>1</v>
      </c>
      <c r="E187" s="2">
        <v>100</v>
      </c>
      <c r="F187" s="249" t="str">
        <f>СВОД!E187</f>
        <v>Мансурова</v>
      </c>
    </row>
    <row r="188" spans="1:6">
      <c r="A188" s="136">
        <v>197</v>
      </c>
      <c r="B188" s="117" t="s">
        <v>750</v>
      </c>
      <c r="C188" s="114">
        <v>42148</v>
      </c>
      <c r="D188" s="2">
        <v>1</v>
      </c>
      <c r="E188" s="2">
        <v>100</v>
      </c>
      <c r="F188" s="249" t="str">
        <f>СВОД!E188</f>
        <v>Хасанов</v>
      </c>
    </row>
    <row r="189" spans="1:6">
      <c r="A189" s="136">
        <v>199</v>
      </c>
      <c r="B189" s="136" t="s">
        <v>810</v>
      </c>
      <c r="C189" s="114" t="s">
        <v>822</v>
      </c>
      <c r="D189" s="2">
        <v>1</v>
      </c>
      <c r="E189" s="2">
        <v>100</v>
      </c>
      <c r="F189" s="249" t="str">
        <f>СВОД!E189</f>
        <v>Коровина</v>
      </c>
    </row>
    <row r="190" spans="1:6">
      <c r="A190" s="136">
        <v>200</v>
      </c>
      <c r="B190" s="117" t="s">
        <v>780</v>
      </c>
      <c r="C190" s="114">
        <v>42146</v>
      </c>
      <c r="D190" s="2">
        <v>1</v>
      </c>
      <c r="E190" s="2">
        <v>100</v>
      </c>
      <c r="F190" s="249" t="str">
        <f>СВОД!E190</f>
        <v>Савченко</v>
      </c>
    </row>
    <row r="191" spans="1:6">
      <c r="A191" s="136">
        <v>204</v>
      </c>
      <c r="B191" s="136" t="s">
        <v>802</v>
      </c>
      <c r="C191" s="114" t="s">
        <v>822</v>
      </c>
      <c r="D191" s="2">
        <v>1</v>
      </c>
      <c r="E191" s="2">
        <v>100</v>
      </c>
      <c r="F191" s="249" t="str">
        <f>СВОД!E191</f>
        <v>Неуймина</v>
      </c>
    </row>
    <row r="192" spans="1:6">
      <c r="A192" s="136">
        <v>206</v>
      </c>
      <c r="B192" s="136" t="s">
        <v>811</v>
      </c>
      <c r="C192" s="114" t="s">
        <v>822</v>
      </c>
      <c r="D192" s="2">
        <v>1</v>
      </c>
      <c r="E192" s="2">
        <v>100</v>
      </c>
      <c r="F192" s="249" t="str">
        <f>СВОД!E192</f>
        <v>Ахтямова</v>
      </c>
    </row>
    <row r="193" spans="1:6">
      <c r="A193" s="136">
        <v>207</v>
      </c>
      <c r="B193" s="136" t="s">
        <v>812</v>
      </c>
      <c r="C193" s="114" t="s">
        <v>822</v>
      </c>
      <c r="D193" s="2">
        <v>1</v>
      </c>
      <c r="E193" s="2">
        <v>100</v>
      </c>
      <c r="F193" s="249" t="str">
        <f>СВОД!E193</f>
        <v>Ахтямова</v>
      </c>
    </row>
    <row r="196" spans="1:6">
      <c r="A196" s="2">
        <v>1</v>
      </c>
      <c r="B196" s="136" t="s">
        <v>530</v>
      </c>
      <c r="C196" s="2">
        <f>ROUND(AVERAGE(D68,D115,D117,D145,D168,D175,D178,D192,D193),0)</f>
        <v>1</v>
      </c>
      <c r="D196" s="2">
        <v>100</v>
      </c>
    </row>
    <row r="197" spans="1:6">
      <c r="A197" s="2">
        <v>2</v>
      </c>
      <c r="B197" s="136" t="s">
        <v>761</v>
      </c>
      <c r="C197" s="2">
        <f>ROUND(AVERAGE(D53,D54,D69,D116,D143,D144,D159),0)</f>
        <v>1</v>
      </c>
      <c r="D197" s="2">
        <v>100</v>
      </c>
    </row>
    <row r="198" spans="1:6">
      <c r="A198" s="2">
        <v>3</v>
      </c>
      <c r="B198" s="136" t="s">
        <v>697</v>
      </c>
      <c r="C198" s="2">
        <f>ROUND(AVERAGE(D80,D100,D121,D130,D146,D148,D157,D163,D165,D179,D183,D184),0)</f>
        <v>2</v>
      </c>
      <c r="D198" s="2">
        <v>90</v>
      </c>
    </row>
    <row r="199" spans="1:6">
      <c r="A199" s="2">
        <v>4</v>
      </c>
      <c r="B199" s="136" t="s">
        <v>567</v>
      </c>
      <c r="C199" s="2">
        <f>ROUND(AVERAGE(D95,D97,D99,D122,D126,D150,D189),0)</f>
        <v>1</v>
      </c>
      <c r="D199" s="2">
        <v>100</v>
      </c>
    </row>
    <row r="200" spans="1:6">
      <c r="A200" s="2">
        <v>5</v>
      </c>
      <c r="B200" s="136" t="s">
        <v>169</v>
      </c>
      <c r="C200" s="2">
        <f>ROUND(AVERAGE(D190,D72,D73,D84,D101,D111,D118,D119,D129,D133,D137,D139,D152,D161,D164,D174,D181,D167),0)</f>
        <v>1</v>
      </c>
      <c r="D200" s="2">
        <v>100</v>
      </c>
    </row>
    <row r="201" spans="1:6">
      <c r="A201" s="2">
        <v>6</v>
      </c>
      <c r="B201" s="136" t="s">
        <v>626</v>
      </c>
      <c r="C201" s="2">
        <f>ROUND(AVERAGE(D61,D76,D105,D106,D131,D160),0)</f>
        <v>2</v>
      </c>
      <c r="D201" s="2">
        <v>100</v>
      </c>
    </row>
    <row r="202" spans="1:6">
      <c r="A202" s="2">
        <v>7</v>
      </c>
      <c r="B202" s="136" t="s">
        <v>763</v>
      </c>
      <c r="C202" s="2">
        <f>ROUND(AVERAGE(D113,D114,D132,D134),0)</f>
        <v>2</v>
      </c>
      <c r="D202" s="2">
        <v>100</v>
      </c>
    </row>
    <row r="203" spans="1:6">
      <c r="A203" s="2">
        <v>8</v>
      </c>
      <c r="B203" s="136" t="s">
        <v>698</v>
      </c>
      <c r="C203" s="2">
        <f>ROUND(AVERAGE(D2,D10,D25,D33,D34,D36,D40,D41,D51,D58,D59,D60,D63,D78,D91,D171),0)</f>
        <v>1</v>
      </c>
      <c r="D203" s="2">
        <v>100</v>
      </c>
    </row>
    <row r="204" spans="1:6">
      <c r="A204" s="2">
        <v>9</v>
      </c>
      <c r="B204" s="136" t="s">
        <v>696</v>
      </c>
      <c r="C204" s="2">
        <f>ROUND(AVERAGE(D22,D27,D38,D50,D55,D56,D57,D74,D86,D88,D147,D166),0)</f>
        <v>1</v>
      </c>
      <c r="D204" s="2">
        <v>100</v>
      </c>
    </row>
    <row r="205" spans="1:6">
      <c r="A205" s="2">
        <v>10</v>
      </c>
      <c r="B205" s="136" t="s">
        <v>629</v>
      </c>
      <c r="C205" s="2">
        <f>ROUND(AVERAGE(D11,D21,D29,D31,D65,D89,D90,D96,D98,D138,D141,D151,D156,D173,D169),0)</f>
        <v>2</v>
      </c>
      <c r="D205" s="2">
        <v>90</v>
      </c>
    </row>
    <row r="206" spans="1:6">
      <c r="A206" s="2">
        <v>11</v>
      </c>
      <c r="B206" s="136" t="s">
        <v>168</v>
      </c>
      <c r="C206" s="2">
        <f>ROUND(AVERAGE(D170,D14,D16,D19,D28,D43,D45,D66,D79,D93,D94,D102,D112,D140,D172,D180),0)</f>
        <v>1</v>
      </c>
      <c r="D206" s="2">
        <v>100</v>
      </c>
    </row>
    <row r="207" spans="1:6">
      <c r="A207" s="2">
        <v>12</v>
      </c>
      <c r="B207" s="136" t="s">
        <v>699</v>
      </c>
      <c r="C207" s="2">
        <f>ROUND(AVERAGE(D23,D32,D37,D49,D64,D85,D110,D124,D127,D149,D155,D158),0)</f>
        <v>1</v>
      </c>
      <c r="D207" s="2">
        <v>100</v>
      </c>
    </row>
    <row r="208" spans="1:6">
      <c r="A208" s="2">
        <v>13</v>
      </c>
      <c r="B208" s="136" t="s">
        <v>700</v>
      </c>
      <c r="C208" s="2">
        <f>ROUND(AVERAGE(D24,D26,D35,D46,D67,D52,D70,D83,D87,D92,D103,D107,D109,D128,D136,D153,D187),0)</f>
        <v>1</v>
      </c>
      <c r="D208" s="2">
        <v>100</v>
      </c>
    </row>
    <row r="209" spans="1:5">
      <c r="A209" s="2">
        <v>14</v>
      </c>
      <c r="B209" s="136" t="s">
        <v>509</v>
      </c>
      <c r="C209" s="2">
        <f>ROUND(AVERAGE(D191,D3,D4,D5,D7,D9,D13,D18,D30,D42,D44,D48,D62,D82,D120,D123,D162),0)</f>
        <v>1</v>
      </c>
      <c r="D209" s="2">
        <v>100</v>
      </c>
    </row>
    <row r="210" spans="1:5">
      <c r="A210" s="2">
        <v>15</v>
      </c>
      <c r="B210" s="136" t="s">
        <v>762</v>
      </c>
      <c r="C210" s="2">
        <f>ROUND(AVERAGE(D182,D6,D8,D12,D20,D81,D154,D185),0)</f>
        <v>1</v>
      </c>
      <c r="D210" s="2">
        <v>100</v>
      </c>
    </row>
    <row r="211" spans="1:5">
      <c r="A211" s="2">
        <v>16</v>
      </c>
      <c r="B211" s="136" t="s">
        <v>627</v>
      </c>
      <c r="C211" s="2">
        <f>ROUND(AVERAGE(D15,D17,D39,D47,D71,D75,D77,D104,D108,D125,D135,D142,D188),0)</f>
        <v>1</v>
      </c>
      <c r="D211" s="2">
        <v>100</v>
      </c>
    </row>
    <row r="212" spans="1:5">
      <c r="A212" s="116"/>
      <c r="B212" s="239"/>
      <c r="D212" s="153"/>
      <c r="E212" s="112"/>
    </row>
    <row r="213" spans="1:5">
      <c r="B213" s="196"/>
      <c r="E213" s="112"/>
    </row>
    <row r="214" spans="1:5">
      <c r="A214" s="2">
        <v>1</v>
      </c>
      <c r="B214" s="136" t="s">
        <v>442</v>
      </c>
      <c r="C214" s="2">
        <f>D77</f>
        <v>1</v>
      </c>
      <c r="D214" s="2">
        <v>100</v>
      </c>
      <c r="E214" s="112"/>
    </row>
    <row r="215" spans="1:5">
      <c r="A215" s="2">
        <v>2</v>
      </c>
      <c r="B215" s="136" t="s">
        <v>117</v>
      </c>
      <c r="C215" s="2">
        <f>ROUND(AVERAGE(D67,D70,D26,D109),0)</f>
        <v>1</v>
      </c>
      <c r="D215" s="2">
        <v>100</v>
      </c>
      <c r="E215" s="112"/>
    </row>
    <row r="216" spans="1:5">
      <c r="A216" s="2">
        <v>3</v>
      </c>
      <c r="B216" s="136" t="s">
        <v>598</v>
      </c>
      <c r="C216" s="2">
        <f>ROUND(AVERAGE(D129,D161),0)</f>
        <v>2</v>
      </c>
      <c r="D216" s="2">
        <v>90</v>
      </c>
      <c r="E216" s="112"/>
    </row>
    <row r="217" spans="1:5">
      <c r="A217" s="2">
        <v>4</v>
      </c>
      <c r="B217" s="136" t="s">
        <v>119</v>
      </c>
      <c r="C217" s="2">
        <f>ROUND(AVERAGE(D46,D92,D107,D128,D187),0)</f>
        <v>1</v>
      </c>
      <c r="D217" s="2">
        <v>100</v>
      </c>
      <c r="E217" s="112"/>
    </row>
    <row r="218" spans="1:5">
      <c r="A218" s="2">
        <v>5</v>
      </c>
      <c r="B218" s="136" t="s">
        <v>112</v>
      </c>
      <c r="C218" s="2">
        <f>ROUND(AVERAGE(D169,D173,D182,D170,D191,D185,D171,D172,D188,D156,D180,D2,D3,D4,D5,D6,D7,D8,D9,D10,D11,D12,D13,D14,D15,D16,D17,D18,D19,D20,D21,D22,D23,D24,D25,D27,D28,D29,D30,D31,D32,D33,D34,D35,D36,D37,D38,D39,D40,D41,D42,D43,D44,D45,D47,D48,D49,D50,D51,D52,D55,D56,D57,D58,D59,D60,D62,D63,D64,D65,D66,D71,D74,D75,D78,D79,D81,D82,D83,D85,D86,D87,D88,D89,D90,D91,D93,D94,D96,D98,D102,D103,D104,D108,D110,D112,D120,D123,D124,D127,D135,D136,D138,D140,D141,D147,D149,D151,D153,D154,D155,D158,D162,D166),0)</f>
        <v>1</v>
      </c>
      <c r="D218" s="2">
        <v>100</v>
      </c>
      <c r="E218" s="112"/>
    </row>
    <row r="219" spans="1:5">
      <c r="A219" s="2">
        <v>6</v>
      </c>
      <c r="B219" s="136" t="s">
        <v>614</v>
      </c>
      <c r="C219" s="2">
        <f>ROUND(AVERAGE(D133,D174),0)</f>
        <v>2</v>
      </c>
      <c r="D219" s="2">
        <v>90</v>
      </c>
      <c r="E219" s="112"/>
    </row>
    <row r="220" spans="1:5">
      <c r="A220" s="2">
        <v>7</v>
      </c>
      <c r="B220" s="136" t="s">
        <v>524</v>
      </c>
      <c r="C220" s="2">
        <f>ROUND(AVERAGE(D95,D97,D99,D122,D126,D150,D189),0)</f>
        <v>1</v>
      </c>
      <c r="D220" s="2">
        <v>100</v>
      </c>
      <c r="E220" s="112"/>
    </row>
    <row r="221" spans="1:5">
      <c r="A221" s="2">
        <v>8</v>
      </c>
      <c r="B221" s="136" t="s">
        <v>805</v>
      </c>
      <c r="C221" s="2">
        <f>ROUND(AVERAGE(D183,D184),0)</f>
        <v>1</v>
      </c>
      <c r="D221" s="2">
        <v>100</v>
      </c>
      <c r="E221" s="112"/>
    </row>
    <row r="222" spans="1:5">
      <c r="A222" s="2">
        <v>9</v>
      </c>
      <c r="B222" s="136" t="s">
        <v>649</v>
      </c>
      <c r="C222" s="2">
        <f>ROUND(AVERAGE(D146,D148,D163,D165),0)</f>
        <v>1</v>
      </c>
      <c r="D222" s="2">
        <v>100</v>
      </c>
      <c r="E222" s="112"/>
    </row>
    <row r="223" spans="1:5">
      <c r="A223" s="2">
        <v>10</v>
      </c>
      <c r="B223" s="136" t="s">
        <v>122</v>
      </c>
      <c r="C223" s="2">
        <f>ROUND(AVERAGE(D178,D175,D53,D54,D68,D69,D115,D116,D117,D143,D144,D145,D159,D168,D192,D193),0)</f>
        <v>1</v>
      </c>
      <c r="D223" s="2">
        <v>100</v>
      </c>
      <c r="E223" s="112"/>
    </row>
    <row r="224" spans="1:5">
      <c r="A224" s="2">
        <v>11</v>
      </c>
      <c r="B224" s="136" t="s">
        <v>171</v>
      </c>
      <c r="C224" s="2">
        <f>ROUND(AVERAGE(D181,D73,D111,D137),0)</f>
        <v>1</v>
      </c>
      <c r="D224" s="2">
        <v>100</v>
      </c>
      <c r="E224" s="112"/>
    </row>
    <row r="225" spans="1:5">
      <c r="A225" s="2">
        <v>12</v>
      </c>
      <c r="B225" s="136" t="s">
        <v>770</v>
      </c>
      <c r="C225" s="2">
        <f>ROUND(AVERAGE(D176,D177,D186),0)</f>
        <v>1</v>
      </c>
      <c r="D225" s="2">
        <v>100</v>
      </c>
      <c r="E225" s="112"/>
    </row>
    <row r="226" spans="1:5">
      <c r="A226" s="2">
        <v>13</v>
      </c>
      <c r="B226" s="136" t="s">
        <v>124</v>
      </c>
      <c r="C226" s="2">
        <f>ROUND(AVERAGE(D190,D72,D84,D101,D118,D119,D139,D167),0)</f>
        <v>1</v>
      </c>
      <c r="D226" s="2">
        <v>100</v>
      </c>
      <c r="E226" s="112"/>
    </row>
    <row r="227" spans="1:5">
      <c r="A227" s="2">
        <v>14</v>
      </c>
      <c r="B227" s="136" t="s">
        <v>654</v>
      </c>
      <c r="C227" s="2">
        <f>ROUND(AVERAGE(D152,D164),0)</f>
        <v>2</v>
      </c>
      <c r="D227" s="2">
        <v>90</v>
      </c>
      <c r="E227" s="112"/>
    </row>
    <row r="228" spans="1:5">
      <c r="A228" s="2">
        <v>15</v>
      </c>
      <c r="B228" s="136" t="s">
        <v>471</v>
      </c>
      <c r="C228" s="2">
        <f>ROUND(AVERAGE(D80,D100,D121,D130,D157,D179),0)</f>
        <v>2</v>
      </c>
      <c r="D228" s="2">
        <v>90</v>
      </c>
      <c r="E228" s="112"/>
    </row>
    <row r="229" spans="1:5">
      <c r="A229" s="2">
        <v>16</v>
      </c>
      <c r="B229" s="136" t="s">
        <v>559</v>
      </c>
      <c r="C229" s="2">
        <f>ROUND(AVERAGE(D113,D114,D132,D134),0)</f>
        <v>2</v>
      </c>
      <c r="D229" s="2">
        <v>100</v>
      </c>
      <c r="E229" s="112"/>
    </row>
    <row r="230" spans="1:5">
      <c r="A230" s="2">
        <v>17</v>
      </c>
      <c r="B230" s="136" t="s">
        <v>584</v>
      </c>
      <c r="C230" s="2">
        <f>ROUND(AVERAGE(D125,D142),0)</f>
        <v>1</v>
      </c>
      <c r="D230" s="2">
        <v>100</v>
      </c>
      <c r="E230" s="112"/>
    </row>
    <row r="231" spans="1:5">
      <c r="A231" s="2">
        <v>18</v>
      </c>
      <c r="B231" s="136" t="s">
        <v>593</v>
      </c>
      <c r="C231" s="2">
        <f>D131</f>
        <v>1</v>
      </c>
      <c r="D231" s="2">
        <v>100</v>
      </c>
      <c r="E231" s="112"/>
    </row>
    <row r="232" spans="1:5">
      <c r="A232" s="2">
        <v>19</v>
      </c>
      <c r="B232" s="136" t="s">
        <v>115</v>
      </c>
      <c r="C232" s="2">
        <f>ROUND(AVERAGE(D61,D76,D105,D106,D160),0)</f>
        <v>2</v>
      </c>
      <c r="D232" s="2">
        <v>100</v>
      </c>
      <c r="E232" s="112"/>
    </row>
    <row r="233" spans="1:5">
      <c r="A233" s="116"/>
      <c r="B233" s="116"/>
    </row>
    <row r="235" spans="1:5">
      <c r="A235" s="2">
        <v>1</v>
      </c>
      <c r="B235" s="136" t="s">
        <v>167</v>
      </c>
      <c r="C235" s="2">
        <f>ROUND(AVERAGE(D183,D184,D192,D193,D189,D167,D190,D181,D178,D174,D175,D179,D168,D159,D53,D54,D68,D69,D72,D73,D80,D84,D95,D97,D99,D100,D101,D111,D115,D116,D117,D118,D119,D121,D122,D126,D129,D130,D133,D137,D139,D143,D144,D145,D146,D148,D150,D152,D157,D161,D163,D164,D165),0)</f>
        <v>1</v>
      </c>
      <c r="D235" s="2">
        <v>100</v>
      </c>
    </row>
    <row r="236" spans="1:5">
      <c r="A236" s="2">
        <v>2</v>
      </c>
      <c r="B236" s="136" t="s">
        <v>170</v>
      </c>
      <c r="C236" s="2">
        <f>ROUND(AVERAGE(D61,D76,D105,D106,D113,D114,D131,D132,D134,D160),0)</f>
        <v>2</v>
      </c>
      <c r="D236" s="2">
        <v>100</v>
      </c>
    </row>
    <row r="237" spans="1:5">
      <c r="A237" s="2">
        <v>3</v>
      </c>
      <c r="B237" s="136" t="s">
        <v>777</v>
      </c>
      <c r="C237" s="2">
        <f>ROUND(AVERAGE(D176,D177,D186),0)</f>
        <v>1</v>
      </c>
      <c r="D237" s="2">
        <v>100</v>
      </c>
    </row>
    <row r="238" spans="1:5">
      <c r="A238" s="2">
        <v>4</v>
      </c>
      <c r="B238" s="136" t="s">
        <v>620</v>
      </c>
      <c r="C238" s="2">
        <f>ROUND(AVERAGE(D187,D191,D170,D172,D180,D3,D4,D5,D7,D9,D13,D14,D16,D18,D19,D23,D24,D26,D28,D30,D32,D35,D37,D42,D43,D44,D45,D46,D48,D49,D52,D62,D64,D66,D67,D70,D79,D82,D83,D85,D87,D92,D93,D94,D102,D103,D107,D109,D110,D112,D120,D123,D124,D127,D128,D136,D140,D149,D153,D155,D158,D162),0)</f>
        <v>1</v>
      </c>
      <c r="D238" s="2">
        <v>100</v>
      </c>
    </row>
    <row r="239" spans="1:5">
      <c r="A239" s="2">
        <v>5</v>
      </c>
      <c r="B239" s="89" t="s">
        <v>701</v>
      </c>
      <c r="C239" s="2">
        <f>ROUND(AVERAGE(D169,D173,D182,D185,D171,D188,D51,D156,D2,D6,D8,D10,D11,D12,D15,D17,D20,D21,D22,D25,D27,D29,D31,D33,D34,D36,D38,D39,D40,D41,D47,D50,D55,D56,D57,D58,D59,D60,D63,D65,D71,D74,D75,D77,D78,D81,D86,D88,D89,D90,D91,D96,D98,D104,D108,D125,D135,D138,D141,D142,D147,D151,D154,D166),0)</f>
        <v>1</v>
      </c>
      <c r="D239" s="2">
        <v>100</v>
      </c>
    </row>
    <row r="242" spans="2:11">
      <c r="B242" s="123" t="s">
        <v>218</v>
      </c>
      <c r="C242" s="123"/>
      <c r="D242" s="123"/>
      <c r="E242" s="123"/>
      <c r="F242" s="123"/>
      <c r="G242" s="123"/>
      <c r="H242" s="123"/>
      <c r="I242" s="123"/>
      <c r="J242" s="123"/>
      <c r="K242" s="123"/>
    </row>
    <row r="243" spans="2:11">
      <c r="B243" s="353" t="s">
        <v>219</v>
      </c>
      <c r="C243" s="353"/>
      <c r="D243" s="353"/>
      <c r="E243" s="353"/>
      <c r="F243" s="353"/>
      <c r="G243" s="353"/>
      <c r="H243" s="353"/>
      <c r="I243" s="353"/>
      <c r="J243" s="353"/>
      <c r="K243" s="353"/>
    </row>
    <row r="244" spans="2:11">
      <c r="B244" s="361" t="s">
        <v>738</v>
      </c>
      <c r="C244" s="361"/>
      <c r="D244" s="361"/>
      <c r="E244" s="361"/>
      <c r="F244" s="361"/>
      <c r="G244" s="361"/>
      <c r="H244" s="361"/>
      <c r="I244" s="361"/>
      <c r="J244" s="361"/>
      <c r="K244" s="361"/>
    </row>
    <row r="245" spans="2:11">
      <c r="B245" s="361" t="s">
        <v>403</v>
      </c>
      <c r="C245" s="361"/>
      <c r="D245" s="361"/>
      <c r="E245" s="361"/>
      <c r="F245" s="361"/>
      <c r="G245" s="361"/>
      <c r="H245" s="361"/>
      <c r="I245" s="361"/>
      <c r="J245" s="361"/>
      <c r="K245" s="361"/>
    </row>
    <row r="246" spans="2:11">
      <c r="B246" s="361" t="s">
        <v>404</v>
      </c>
      <c r="C246" s="361"/>
      <c r="D246" s="361"/>
      <c r="E246" s="361"/>
      <c r="F246" s="361"/>
      <c r="G246" s="361"/>
      <c r="H246" s="361"/>
      <c r="I246" s="361"/>
      <c r="J246" s="361"/>
      <c r="K246" s="361"/>
    </row>
    <row r="247" spans="2:11">
      <c r="B247" s="361" t="s">
        <v>739</v>
      </c>
      <c r="C247" s="361"/>
      <c r="D247" s="361"/>
      <c r="E247" s="361"/>
      <c r="F247" s="361"/>
      <c r="G247" s="361"/>
      <c r="H247" s="361"/>
      <c r="I247" s="361"/>
      <c r="J247" s="361"/>
      <c r="K247" s="361"/>
    </row>
    <row r="252" spans="2:11">
      <c r="B252" s="359" t="s">
        <v>398</v>
      </c>
      <c r="C252" s="359"/>
      <c r="D252" s="359"/>
      <c r="E252" s="359"/>
      <c r="F252" s="359"/>
      <c r="G252" s="359"/>
      <c r="H252" s="359"/>
      <c r="I252" s="359"/>
      <c r="J252" s="359"/>
      <c r="K252" s="359"/>
    </row>
    <row r="253" spans="2:11">
      <c r="B253" s="351" t="s">
        <v>740</v>
      </c>
      <c r="C253" s="351"/>
      <c r="D253" s="351"/>
      <c r="E253" s="351"/>
      <c r="F253" s="351"/>
      <c r="G253" s="351"/>
      <c r="H253" s="351"/>
      <c r="I253" s="351"/>
      <c r="J253" s="351"/>
      <c r="K253" s="351"/>
    </row>
    <row r="254" spans="2:11">
      <c r="B254" s="128" t="s">
        <v>405</v>
      </c>
      <c r="C254" s="128"/>
      <c r="D254" s="128"/>
      <c r="E254" s="128"/>
      <c r="F254" s="128"/>
      <c r="G254" s="246"/>
      <c r="H254" s="128"/>
      <c r="I254" s="128"/>
      <c r="J254" s="128"/>
      <c r="K254" s="128"/>
    </row>
    <row r="255" spans="2:11">
      <c r="B255" s="318" t="s">
        <v>741</v>
      </c>
      <c r="C255" s="128"/>
      <c r="D255" s="128"/>
      <c r="E255" s="128"/>
      <c r="F255" s="128"/>
      <c r="G255" s="246"/>
      <c r="H255" s="128"/>
      <c r="I255" s="128"/>
      <c r="J255" s="128"/>
      <c r="K255" s="128"/>
    </row>
    <row r="256" spans="2:11">
      <c r="B256" s="128" t="s">
        <v>406</v>
      </c>
      <c r="C256" s="128"/>
      <c r="D256" s="128"/>
      <c r="E256" s="128"/>
      <c r="F256" s="128"/>
      <c r="G256" s="246"/>
      <c r="H256" s="128"/>
      <c r="I256" s="128"/>
      <c r="J256" s="128"/>
      <c r="K256" s="128"/>
    </row>
  </sheetData>
  <autoFilter ref="A1:F193"/>
  <mergeCells count="7">
    <mergeCell ref="B253:K253"/>
    <mergeCell ref="B243:K243"/>
    <mergeCell ref="B244:K244"/>
    <mergeCell ref="B245:K245"/>
    <mergeCell ref="B246:K246"/>
    <mergeCell ref="B247:K247"/>
    <mergeCell ref="B252:K252"/>
  </mergeCells>
  <conditionalFormatting sqref="D2:D193">
    <cfRule type="cellIs" dxfId="114" priority="13" operator="greaterThan">
      <formula>2</formula>
    </cfRule>
    <cfRule type="cellIs" dxfId="113" priority="14" operator="equal">
      <formula>2</formula>
    </cfRule>
    <cfRule type="cellIs" dxfId="112" priority="15" operator="equal">
      <formula>1</formula>
    </cfRule>
  </conditionalFormatting>
  <conditionalFormatting sqref="D214:D232 D235:D239 D196:D211 E2:E193">
    <cfRule type="cellIs" dxfId="111" priority="10" operator="lessThan">
      <formula>90</formula>
    </cfRule>
    <cfRule type="cellIs" dxfId="110" priority="11" operator="equal">
      <formula>90</formula>
    </cfRule>
    <cfRule type="cellIs" dxfId="109" priority="12" operator="equal">
      <formula>100</formula>
    </cfRule>
  </conditionalFormatting>
  <conditionalFormatting sqref="C196:C211">
    <cfRule type="cellIs" dxfId="108" priority="7" operator="greaterThan">
      <formula>2</formula>
    </cfRule>
    <cfRule type="cellIs" dxfId="107" priority="8" operator="equal">
      <formula>2</formula>
    </cfRule>
    <cfRule type="cellIs" dxfId="106" priority="9" operator="equal">
      <formula>1</formula>
    </cfRule>
  </conditionalFormatting>
  <conditionalFormatting sqref="C214:C232">
    <cfRule type="cellIs" dxfId="105" priority="4" operator="greaterThan">
      <formula>2</formula>
    </cfRule>
    <cfRule type="cellIs" dxfId="104" priority="5" operator="equal">
      <formula>2</formula>
    </cfRule>
    <cfRule type="cellIs" dxfId="103" priority="6" operator="equal">
      <formula>1</formula>
    </cfRule>
  </conditionalFormatting>
  <conditionalFormatting sqref="C235:C239">
    <cfRule type="cellIs" dxfId="102" priority="1" operator="greaterThan">
      <formula>2</formula>
    </cfRule>
    <cfRule type="cellIs" dxfId="101" priority="2" operator="equal">
      <formula>2</formula>
    </cfRule>
    <cfRule type="cellIs" dxfId="100" priority="3" operator="equal">
      <formula>1</formula>
    </cfRule>
  </conditionalFormatting>
  <hyperlinks>
    <hyperlink ref="H1" location="СВОД!A1" display="СВОД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249"/>
  <sheetViews>
    <sheetView zoomScale="85" zoomScaleNormal="85" workbookViewId="0">
      <pane xSplit="1" ySplit="1" topLeftCell="B2" activePane="bottomRight" state="frozen"/>
      <selection activeCell="G201" sqref="G201"/>
      <selection pane="topRight" activeCell="G201" sqref="G201"/>
      <selection pane="bottomLeft" activeCell="G201" sqref="G201"/>
      <selection pane="bottomRight" activeCell="I1" sqref="I1"/>
    </sheetView>
  </sheetViews>
  <sheetFormatPr defaultRowHeight="14.4"/>
  <cols>
    <col min="1" max="1" width="4" bestFit="1" customWidth="1"/>
    <col min="2" max="2" width="29.109375" bestFit="1" customWidth="1"/>
    <col min="3" max="3" width="8.109375" bestFit="1" customWidth="1"/>
    <col min="4" max="4" width="10.44140625" customWidth="1"/>
    <col min="5" max="5" width="6.44140625" bestFit="1" customWidth="1"/>
    <col min="6" max="6" width="32.77734375" bestFit="1" customWidth="1"/>
    <col min="7" max="7" width="12.77734375" bestFit="1" customWidth="1"/>
    <col min="9" max="9" width="20" bestFit="1" customWidth="1"/>
    <col min="10" max="10" width="20.6640625" bestFit="1" customWidth="1"/>
  </cols>
  <sheetData>
    <row r="1" spans="1:10" ht="36" customHeight="1">
      <c r="A1" s="78" t="s">
        <v>0</v>
      </c>
      <c r="B1" s="63" t="s">
        <v>1</v>
      </c>
      <c r="C1" s="63" t="s">
        <v>89</v>
      </c>
      <c r="D1" s="63" t="s">
        <v>101</v>
      </c>
      <c r="E1" s="63" t="s">
        <v>88</v>
      </c>
      <c r="F1" s="17" t="s">
        <v>152</v>
      </c>
      <c r="G1" s="249" t="str">
        <f>сан.дни!F1</f>
        <v>Супервайзер</v>
      </c>
      <c r="I1" s="10" t="s">
        <v>100</v>
      </c>
    </row>
    <row r="2" spans="1:10">
      <c r="A2" s="1">
        <v>1</v>
      </c>
      <c r="B2" s="1" t="s">
        <v>2</v>
      </c>
      <c r="C2" s="1">
        <f>'время открытия'!C2</f>
        <v>31</v>
      </c>
      <c r="D2" s="240"/>
      <c r="E2" s="34">
        <f>100-D2*100/C2</f>
        <v>100</v>
      </c>
      <c r="F2" s="76"/>
      <c r="G2" s="249" t="str">
        <f>сан.дни!F2</f>
        <v>Ахрамеева</v>
      </c>
    </row>
    <row r="3" spans="1:10">
      <c r="A3" s="1">
        <v>2</v>
      </c>
      <c r="B3" s="1" t="s">
        <v>3</v>
      </c>
      <c r="C3" s="1">
        <f>'время открытия'!C3</f>
        <v>31</v>
      </c>
      <c r="D3" s="240"/>
      <c r="E3" s="34">
        <f t="shared" ref="E3:E65" si="0">100-D3*100/C3</f>
        <v>100</v>
      </c>
      <c r="F3" s="76"/>
      <c r="G3" s="249" t="str">
        <f>сан.дни!F3</f>
        <v>Неуймина</v>
      </c>
    </row>
    <row r="4" spans="1:10">
      <c r="A4" s="1">
        <v>3</v>
      </c>
      <c r="B4" s="1" t="s">
        <v>4</v>
      </c>
      <c r="C4" s="1">
        <f>'время открытия'!C4</f>
        <v>31</v>
      </c>
      <c r="D4" s="1"/>
      <c r="E4" s="34">
        <f t="shared" si="0"/>
        <v>100</v>
      </c>
      <c r="F4" s="76"/>
      <c r="G4" s="249" t="str">
        <f>сан.дни!F4</f>
        <v>Неуймина</v>
      </c>
    </row>
    <row r="5" spans="1:10">
      <c r="A5" s="1">
        <v>4</v>
      </c>
      <c r="B5" s="1" t="s">
        <v>5</v>
      </c>
      <c r="C5" s="1">
        <f>'время открытия'!C5</f>
        <v>31</v>
      </c>
      <c r="D5" s="240"/>
      <c r="E5" s="34">
        <f t="shared" si="0"/>
        <v>100</v>
      </c>
      <c r="F5" s="76"/>
      <c r="G5" s="249" t="str">
        <f>сан.дни!F5</f>
        <v>Неуймина</v>
      </c>
      <c r="I5" s="4">
        <v>100</v>
      </c>
      <c r="J5" s="48"/>
    </row>
    <row r="6" spans="1:10">
      <c r="A6" s="1">
        <v>5</v>
      </c>
      <c r="B6" s="1" t="s">
        <v>6</v>
      </c>
      <c r="C6" s="1">
        <f>'время открытия'!C6</f>
        <v>31</v>
      </c>
      <c r="D6" s="1">
        <v>1</v>
      </c>
      <c r="E6" s="34">
        <f t="shared" si="0"/>
        <v>96.774193548387103</v>
      </c>
      <c r="F6" s="76" t="s">
        <v>640</v>
      </c>
      <c r="G6" s="249" t="str">
        <f>сан.дни!F6</f>
        <v>Дарьин</v>
      </c>
      <c r="I6" s="4" t="s">
        <v>202</v>
      </c>
      <c r="J6" s="50"/>
    </row>
    <row r="7" spans="1:10">
      <c r="A7" s="1">
        <v>6</v>
      </c>
      <c r="B7" s="1" t="s">
        <v>7</v>
      </c>
      <c r="C7" s="1">
        <f>'время открытия'!C7</f>
        <v>31</v>
      </c>
      <c r="D7" s="1"/>
      <c r="E7" s="34">
        <f t="shared" si="0"/>
        <v>100</v>
      </c>
      <c r="F7" s="76"/>
      <c r="G7" s="249" t="str">
        <f>сан.дни!F7</f>
        <v>Неуймина</v>
      </c>
    </row>
    <row r="8" spans="1:10">
      <c r="A8" s="1">
        <v>7</v>
      </c>
      <c r="B8" s="1" t="s">
        <v>8</v>
      </c>
      <c r="C8" s="1">
        <f>'время открытия'!C8</f>
        <v>31</v>
      </c>
      <c r="D8" s="240"/>
      <c r="E8" s="34">
        <f t="shared" si="0"/>
        <v>100</v>
      </c>
      <c r="F8" s="76"/>
      <c r="G8" s="249" t="str">
        <f>сан.дни!F8</f>
        <v>Дарьин</v>
      </c>
      <c r="I8" t="s">
        <v>288</v>
      </c>
      <c r="J8" s="125">
        <v>42158</v>
      </c>
    </row>
    <row r="9" spans="1:10">
      <c r="A9" s="1">
        <v>8</v>
      </c>
      <c r="B9" s="1" t="s">
        <v>9</v>
      </c>
      <c r="C9" s="1">
        <f>'время открытия'!C9</f>
        <v>31</v>
      </c>
      <c r="D9" s="1"/>
      <c r="E9" s="34">
        <f t="shared" si="0"/>
        <v>100</v>
      </c>
      <c r="F9" s="76"/>
      <c r="G9" s="249" t="str">
        <f>сан.дни!F9</f>
        <v>Неуймина</v>
      </c>
      <c r="I9" t="s">
        <v>289</v>
      </c>
      <c r="J9" t="s">
        <v>476</v>
      </c>
    </row>
    <row r="10" spans="1:10">
      <c r="A10" s="1">
        <v>9</v>
      </c>
      <c r="B10" s="1" t="s">
        <v>10</v>
      </c>
      <c r="C10" s="1">
        <f>'время открытия'!C10</f>
        <v>31</v>
      </c>
      <c r="D10" s="1">
        <v>2</v>
      </c>
      <c r="E10" s="34">
        <f t="shared" si="0"/>
        <v>93.548387096774192</v>
      </c>
      <c r="F10" s="76" t="s">
        <v>828</v>
      </c>
      <c r="G10" s="249" t="str">
        <f>сан.дни!F10</f>
        <v>Ахрамеева</v>
      </c>
    </row>
    <row r="11" spans="1:10">
      <c r="A11" s="1">
        <v>10</v>
      </c>
      <c r="B11" s="1" t="s">
        <v>11</v>
      </c>
      <c r="C11" s="1">
        <f>'время открытия'!C11</f>
        <v>31</v>
      </c>
      <c r="D11" s="1"/>
      <c r="E11" s="34">
        <f t="shared" si="0"/>
        <v>100</v>
      </c>
      <c r="F11" s="76"/>
      <c r="G11" s="249" t="str">
        <f>сан.дни!F11</f>
        <v>Калинина</v>
      </c>
    </row>
    <row r="12" spans="1:10">
      <c r="A12" s="1">
        <v>11</v>
      </c>
      <c r="B12" s="1" t="s">
        <v>12</v>
      </c>
      <c r="C12" s="1">
        <f>'время открытия'!C12</f>
        <v>31</v>
      </c>
      <c r="D12" s="1"/>
      <c r="E12" s="34">
        <f t="shared" si="0"/>
        <v>100</v>
      </c>
      <c r="F12" s="76"/>
      <c r="G12" s="249" t="str">
        <f>сан.дни!F12</f>
        <v>Дарьин</v>
      </c>
    </row>
    <row r="13" spans="1:10">
      <c r="A13" s="1">
        <v>12</v>
      </c>
      <c r="B13" s="1" t="s">
        <v>13</v>
      </c>
      <c r="C13" s="1">
        <f>'время открытия'!C13</f>
        <v>31</v>
      </c>
      <c r="D13" s="1">
        <v>1</v>
      </c>
      <c r="E13" s="34">
        <f t="shared" si="0"/>
        <v>96.774193548387103</v>
      </c>
      <c r="F13" s="76" t="s">
        <v>640</v>
      </c>
      <c r="G13" s="249" t="str">
        <f>сан.дни!F13</f>
        <v>Неуймина</v>
      </c>
    </row>
    <row r="14" spans="1:10">
      <c r="A14" s="1">
        <v>13</v>
      </c>
      <c r="B14" s="1" t="s">
        <v>14</v>
      </c>
      <c r="C14" s="1">
        <f>'время открытия'!C14</f>
        <v>29</v>
      </c>
      <c r="D14" s="240"/>
      <c r="E14" s="34">
        <f t="shared" si="0"/>
        <v>100</v>
      </c>
      <c r="F14" s="76"/>
      <c r="G14" s="249" t="str">
        <f>сан.дни!F14</f>
        <v>Клементьева</v>
      </c>
    </row>
    <row r="15" spans="1:10">
      <c r="A15" s="1">
        <v>14</v>
      </c>
      <c r="B15" s="1" t="s">
        <v>15</v>
      </c>
      <c r="C15" s="1">
        <f>'время открытия'!C15</f>
        <v>31</v>
      </c>
      <c r="D15" s="240"/>
      <c r="E15" s="34">
        <f t="shared" si="0"/>
        <v>100</v>
      </c>
      <c r="F15" s="76"/>
      <c r="G15" s="249" t="str">
        <f>сан.дни!F15</f>
        <v>Хасанов</v>
      </c>
    </row>
    <row r="16" spans="1:10">
      <c r="A16" s="1">
        <v>15</v>
      </c>
      <c r="B16" s="1" t="s">
        <v>16</v>
      </c>
      <c r="C16" s="1">
        <f>'время открытия'!C16</f>
        <v>31</v>
      </c>
      <c r="D16" s="1"/>
      <c r="E16" s="34">
        <f t="shared" si="0"/>
        <v>100</v>
      </c>
      <c r="F16" s="76"/>
      <c r="G16" s="249" t="str">
        <f>сан.дни!F16</f>
        <v>Клементьева</v>
      </c>
    </row>
    <row r="17" spans="1:7">
      <c r="A17" s="1">
        <v>16</v>
      </c>
      <c r="B17" s="1" t="s">
        <v>17</v>
      </c>
      <c r="C17" s="1">
        <f>'время открытия'!C17</f>
        <v>31</v>
      </c>
      <c r="D17" s="1"/>
      <c r="E17" s="34">
        <f t="shared" si="0"/>
        <v>100</v>
      </c>
      <c r="F17" s="76"/>
      <c r="G17" s="249" t="str">
        <f>сан.дни!F17</f>
        <v>Хасанов</v>
      </c>
    </row>
    <row r="18" spans="1:7">
      <c r="A18" s="1">
        <v>17</v>
      </c>
      <c r="B18" s="1" t="s">
        <v>18</v>
      </c>
      <c r="C18" s="1">
        <f>'время открытия'!C18</f>
        <v>31</v>
      </c>
      <c r="D18" s="1"/>
      <c r="E18" s="34">
        <f t="shared" si="0"/>
        <v>100</v>
      </c>
      <c r="F18" s="76"/>
      <c r="G18" s="249" t="str">
        <f>сан.дни!F18</f>
        <v>Неуймина</v>
      </c>
    </row>
    <row r="19" spans="1:7">
      <c r="A19" s="1">
        <v>18</v>
      </c>
      <c r="B19" s="1" t="s">
        <v>19</v>
      </c>
      <c r="C19" s="1">
        <f>'время открытия'!C19</f>
        <v>31</v>
      </c>
      <c r="D19" s="240"/>
      <c r="E19" s="34">
        <f t="shared" si="0"/>
        <v>100</v>
      </c>
      <c r="F19" s="76"/>
      <c r="G19" s="249" t="str">
        <f>сан.дни!F19</f>
        <v>Клементьева</v>
      </c>
    </row>
    <row r="20" spans="1:7">
      <c r="A20" s="1">
        <v>19</v>
      </c>
      <c r="B20" s="1" t="s">
        <v>20</v>
      </c>
      <c r="C20" s="1">
        <f>'время открытия'!C20</f>
        <v>31</v>
      </c>
      <c r="D20" s="1"/>
      <c r="E20" s="34">
        <f t="shared" si="0"/>
        <v>100</v>
      </c>
      <c r="F20" s="76"/>
      <c r="G20" s="249" t="str">
        <f>сан.дни!F20</f>
        <v>Дарьин</v>
      </c>
    </row>
    <row r="21" spans="1:7">
      <c r="A21" s="1">
        <v>20</v>
      </c>
      <c r="B21" s="1" t="s">
        <v>21</v>
      </c>
      <c r="C21" s="1">
        <f>'время открытия'!C21</f>
        <v>29</v>
      </c>
      <c r="D21" s="1">
        <v>1</v>
      </c>
      <c r="E21" s="34">
        <f t="shared" si="0"/>
        <v>96.551724137931032</v>
      </c>
      <c r="F21" s="76" t="s">
        <v>640</v>
      </c>
      <c r="G21" s="249" t="str">
        <f>сан.дни!F21</f>
        <v>Калинина</v>
      </c>
    </row>
    <row r="22" spans="1:7">
      <c r="A22" s="1">
        <v>21</v>
      </c>
      <c r="B22" s="1" t="s">
        <v>22</v>
      </c>
      <c r="C22" s="1">
        <f>'время открытия'!C22</f>
        <v>31</v>
      </c>
      <c r="D22" s="240"/>
      <c r="E22" s="34">
        <f t="shared" si="0"/>
        <v>100</v>
      </c>
      <c r="F22" s="76"/>
      <c r="G22" s="249" t="str">
        <f>сан.дни!F22</f>
        <v>Жарникова</v>
      </c>
    </row>
    <row r="23" spans="1:7">
      <c r="A23" s="1">
        <v>22</v>
      </c>
      <c r="B23" s="1" t="s">
        <v>23</v>
      </c>
      <c r="C23" s="1">
        <f>'время открытия'!C23</f>
        <v>31</v>
      </c>
      <c r="D23" s="1"/>
      <c r="E23" s="34">
        <f t="shared" si="0"/>
        <v>100</v>
      </c>
      <c r="F23" s="76"/>
      <c r="G23" s="249" t="str">
        <f>сан.дни!F23</f>
        <v>Мазырин</v>
      </c>
    </row>
    <row r="24" spans="1:7">
      <c r="A24" s="1">
        <v>23</v>
      </c>
      <c r="B24" s="1" t="s">
        <v>24</v>
      </c>
      <c r="C24" s="1">
        <f>'время открытия'!C24</f>
        <v>19</v>
      </c>
      <c r="D24" s="240"/>
      <c r="E24" s="34">
        <f t="shared" si="0"/>
        <v>100</v>
      </c>
      <c r="F24" s="76"/>
      <c r="G24" s="249" t="str">
        <f>сан.дни!F24</f>
        <v>Мансурова</v>
      </c>
    </row>
    <row r="25" spans="1:7">
      <c r="A25" s="1">
        <v>24</v>
      </c>
      <c r="B25" s="1" t="s">
        <v>25</v>
      </c>
      <c r="C25" s="1">
        <f>'время открытия'!C25</f>
        <v>31</v>
      </c>
      <c r="D25" s="240"/>
      <c r="E25" s="34">
        <f t="shared" si="0"/>
        <v>100</v>
      </c>
      <c r="F25" s="76"/>
      <c r="G25" s="249" t="str">
        <f>сан.дни!F25</f>
        <v>Ахрамеева</v>
      </c>
    </row>
    <row r="26" spans="1:7">
      <c r="A26" s="1">
        <v>25</v>
      </c>
      <c r="B26" s="1" t="s">
        <v>26</v>
      </c>
      <c r="C26" s="1">
        <f>'время открытия'!C26</f>
        <v>31</v>
      </c>
      <c r="D26" s="240"/>
      <c r="E26" s="34">
        <f t="shared" si="0"/>
        <v>100</v>
      </c>
      <c r="F26" s="76"/>
      <c r="G26" s="249" t="str">
        <f>сан.дни!F26</f>
        <v>Мансурова</v>
      </c>
    </row>
    <row r="27" spans="1:7">
      <c r="A27" s="1">
        <v>26</v>
      </c>
      <c r="B27" s="1" t="s">
        <v>27</v>
      </c>
      <c r="C27" s="1">
        <f>'время открытия'!C27</f>
        <v>29</v>
      </c>
      <c r="D27" s="240"/>
      <c r="E27" s="34">
        <f t="shared" si="0"/>
        <v>100</v>
      </c>
      <c r="F27" s="76"/>
      <c r="G27" s="249" t="str">
        <f>сан.дни!F27</f>
        <v>Жарникова</v>
      </c>
    </row>
    <row r="28" spans="1:7">
      <c r="A28" s="1">
        <v>27</v>
      </c>
      <c r="B28" s="1" t="s">
        <v>28</v>
      </c>
      <c r="C28" s="1">
        <f>'время открытия'!C28</f>
        <v>31</v>
      </c>
      <c r="D28" s="240"/>
      <c r="E28" s="34">
        <f t="shared" si="0"/>
        <v>100</v>
      </c>
      <c r="F28" s="76"/>
      <c r="G28" s="249" t="str">
        <f>сан.дни!F28</f>
        <v>Клементьева</v>
      </c>
    </row>
    <row r="29" spans="1:7">
      <c r="A29" s="1">
        <v>28</v>
      </c>
      <c r="B29" s="1" t="s">
        <v>29</v>
      </c>
      <c r="C29" s="1">
        <f>'время открытия'!C29</f>
        <v>31</v>
      </c>
      <c r="D29" s="240"/>
      <c r="E29" s="34">
        <f t="shared" si="0"/>
        <v>100</v>
      </c>
      <c r="F29" s="76"/>
      <c r="G29" s="249" t="str">
        <f>сан.дни!F29</f>
        <v>Калинина</v>
      </c>
    </row>
    <row r="30" spans="1:7">
      <c r="A30" s="1">
        <v>29</v>
      </c>
      <c r="B30" s="1" t="s">
        <v>30</v>
      </c>
      <c r="C30" s="1">
        <f>'время открытия'!C30</f>
        <v>31</v>
      </c>
      <c r="D30" s="240"/>
      <c r="E30" s="34">
        <f t="shared" si="0"/>
        <v>100</v>
      </c>
      <c r="F30" s="76"/>
      <c r="G30" s="249" t="str">
        <f>сан.дни!F30</f>
        <v>Неуймина</v>
      </c>
    </row>
    <row r="31" spans="1:7">
      <c r="A31" s="1">
        <v>30</v>
      </c>
      <c r="B31" s="2" t="s">
        <v>31</v>
      </c>
      <c r="C31" s="1">
        <f>'время открытия'!C31</f>
        <v>29</v>
      </c>
      <c r="D31" s="240"/>
      <c r="E31" s="34">
        <f t="shared" si="0"/>
        <v>100</v>
      </c>
      <c r="F31" s="76"/>
      <c r="G31" s="249" t="str">
        <f>сан.дни!F31</f>
        <v>Калинина</v>
      </c>
    </row>
    <row r="32" spans="1:7">
      <c r="A32" s="1">
        <v>31</v>
      </c>
      <c r="B32" s="2" t="s">
        <v>32</v>
      </c>
      <c r="C32" s="1">
        <f>'время открытия'!C32</f>
        <v>31</v>
      </c>
      <c r="D32" s="240"/>
      <c r="E32" s="34">
        <f t="shared" si="0"/>
        <v>100</v>
      </c>
      <c r="F32" s="76"/>
      <c r="G32" s="249" t="str">
        <f>сан.дни!F32</f>
        <v>Мазырин</v>
      </c>
    </row>
    <row r="33" spans="1:7">
      <c r="A33" s="1">
        <v>32</v>
      </c>
      <c r="B33" s="2" t="s">
        <v>33</v>
      </c>
      <c r="C33" s="1">
        <f>'время открытия'!C33</f>
        <v>31</v>
      </c>
      <c r="D33" s="1"/>
      <c r="E33" s="34">
        <f t="shared" si="0"/>
        <v>100</v>
      </c>
      <c r="F33" s="76"/>
      <c r="G33" s="249" t="str">
        <f>сан.дни!F33</f>
        <v>Ахрамеева</v>
      </c>
    </row>
    <row r="34" spans="1:7">
      <c r="A34" s="1">
        <v>33</v>
      </c>
      <c r="B34" s="2" t="s">
        <v>34</v>
      </c>
      <c r="C34" s="1">
        <f>'время открытия'!C34</f>
        <v>31</v>
      </c>
      <c r="D34" s="240"/>
      <c r="E34" s="34">
        <f t="shared" si="0"/>
        <v>100</v>
      </c>
      <c r="F34" s="76"/>
      <c r="G34" s="249" t="str">
        <f>сан.дни!F34</f>
        <v>Ахрамеева</v>
      </c>
    </row>
    <row r="35" spans="1:7">
      <c r="A35" s="1">
        <v>34</v>
      </c>
      <c r="B35" s="2" t="s">
        <v>35</v>
      </c>
      <c r="C35" s="1">
        <f>'время открытия'!C35</f>
        <v>31</v>
      </c>
      <c r="D35" s="240"/>
      <c r="E35" s="34">
        <f t="shared" si="0"/>
        <v>100</v>
      </c>
      <c r="F35" s="76"/>
      <c r="G35" s="249" t="str">
        <f>сан.дни!F35</f>
        <v>Мансурова</v>
      </c>
    </row>
    <row r="36" spans="1:7">
      <c r="A36" s="1">
        <v>35</v>
      </c>
      <c r="B36" s="2" t="s">
        <v>36</v>
      </c>
      <c r="C36" s="1">
        <f>'время открытия'!C36</f>
        <v>31</v>
      </c>
      <c r="D36" s="240"/>
      <c r="E36" s="34">
        <f t="shared" si="0"/>
        <v>100</v>
      </c>
      <c r="F36" s="76"/>
      <c r="G36" s="249" t="str">
        <f>сан.дни!F36</f>
        <v>Ахрамеева</v>
      </c>
    </row>
    <row r="37" spans="1:7">
      <c r="A37" s="1">
        <v>36</v>
      </c>
      <c r="B37" s="2" t="s">
        <v>37</v>
      </c>
      <c r="C37" s="1">
        <f>'время открытия'!C37</f>
        <v>31</v>
      </c>
      <c r="D37" s="1"/>
      <c r="E37" s="34">
        <f t="shared" si="0"/>
        <v>100</v>
      </c>
      <c r="F37" s="76"/>
      <c r="G37" s="249" t="str">
        <f>сан.дни!F37</f>
        <v>Мазырин</v>
      </c>
    </row>
    <row r="38" spans="1:7">
      <c r="A38" s="1">
        <v>37</v>
      </c>
      <c r="B38" s="2" t="s">
        <v>38</v>
      </c>
      <c r="C38" s="1">
        <f>'время открытия'!C38</f>
        <v>29</v>
      </c>
      <c r="D38" s="240"/>
      <c r="E38" s="34">
        <f t="shared" si="0"/>
        <v>100</v>
      </c>
      <c r="F38" s="76"/>
      <c r="G38" s="249" t="str">
        <f>сан.дни!F38</f>
        <v>Жарникова</v>
      </c>
    </row>
    <row r="39" spans="1:7">
      <c r="A39" s="1">
        <v>38</v>
      </c>
      <c r="B39" s="2" t="s">
        <v>39</v>
      </c>
      <c r="C39" s="1">
        <f>'время открытия'!C39</f>
        <v>31</v>
      </c>
      <c r="D39" s="1"/>
      <c r="E39" s="34">
        <f t="shared" si="0"/>
        <v>100</v>
      </c>
      <c r="F39" s="76"/>
      <c r="G39" s="249" t="str">
        <f>сан.дни!F39</f>
        <v>Хасанов</v>
      </c>
    </row>
    <row r="40" spans="1:7">
      <c r="A40" s="1">
        <v>39</v>
      </c>
      <c r="B40" s="2" t="s">
        <v>40</v>
      </c>
      <c r="C40" s="1">
        <f>'время открытия'!C40</f>
        <v>31</v>
      </c>
      <c r="D40" s="240"/>
      <c r="E40" s="34">
        <f t="shared" si="0"/>
        <v>100</v>
      </c>
      <c r="F40" s="76"/>
      <c r="G40" s="249" t="str">
        <f>сан.дни!F40</f>
        <v>Ахрамеева</v>
      </c>
    </row>
    <row r="41" spans="1:7">
      <c r="A41" s="1">
        <v>40</v>
      </c>
      <c r="B41" s="2" t="s">
        <v>41</v>
      </c>
      <c r="C41" s="1">
        <f>'время открытия'!C41</f>
        <v>31</v>
      </c>
      <c r="D41" s="1"/>
      <c r="E41" s="34">
        <f t="shared" si="0"/>
        <v>100</v>
      </c>
      <c r="F41" s="76"/>
      <c r="G41" s="249" t="str">
        <f>сан.дни!F41</f>
        <v>Ахрамеева</v>
      </c>
    </row>
    <row r="42" spans="1:7">
      <c r="A42" s="1">
        <v>41</v>
      </c>
      <c r="B42" s="2" t="s">
        <v>42</v>
      </c>
      <c r="C42" s="1">
        <f>'время открытия'!C42</f>
        <v>29</v>
      </c>
      <c r="D42" s="240"/>
      <c r="E42" s="34">
        <f t="shared" si="0"/>
        <v>100</v>
      </c>
      <c r="F42" s="76"/>
      <c r="G42" s="249" t="str">
        <f>сан.дни!F42</f>
        <v>Неуймина</v>
      </c>
    </row>
    <row r="43" spans="1:7">
      <c r="A43" s="1">
        <v>42</v>
      </c>
      <c r="B43" s="2" t="s">
        <v>43</v>
      </c>
      <c r="C43" s="1">
        <f>'время открытия'!C43</f>
        <v>31</v>
      </c>
      <c r="D43" s="1"/>
      <c r="E43" s="34">
        <f t="shared" si="0"/>
        <v>100</v>
      </c>
      <c r="F43" s="76"/>
      <c r="G43" s="249" t="str">
        <f>сан.дни!F43</f>
        <v>Клементьева</v>
      </c>
    </row>
    <row r="44" spans="1:7">
      <c r="A44" s="1">
        <v>43</v>
      </c>
      <c r="B44" s="2" t="s">
        <v>44</v>
      </c>
      <c r="C44" s="1">
        <f>'время открытия'!C44</f>
        <v>31</v>
      </c>
      <c r="D44" s="1"/>
      <c r="E44" s="34">
        <f t="shared" si="0"/>
        <v>100</v>
      </c>
      <c r="F44" s="76"/>
      <c r="G44" s="249" t="str">
        <f>сан.дни!F44</f>
        <v>Неуймина</v>
      </c>
    </row>
    <row r="45" spans="1:7">
      <c r="A45" s="1">
        <v>44</v>
      </c>
      <c r="B45" s="2" t="s">
        <v>45</v>
      </c>
      <c r="C45" s="1">
        <f>'время открытия'!C45</f>
        <v>31</v>
      </c>
      <c r="D45" s="1"/>
      <c r="E45" s="34">
        <f t="shared" si="0"/>
        <v>100</v>
      </c>
      <c r="F45" s="76"/>
      <c r="G45" s="249" t="str">
        <f>сан.дни!F45</f>
        <v>Клементьева</v>
      </c>
    </row>
    <row r="46" spans="1:7">
      <c r="A46" s="1">
        <v>45</v>
      </c>
      <c r="B46" s="2" t="s">
        <v>46</v>
      </c>
      <c r="C46" s="1">
        <f>'время открытия'!C46</f>
        <v>30</v>
      </c>
      <c r="D46" s="1"/>
      <c r="E46" s="34">
        <f t="shared" si="0"/>
        <v>100</v>
      </c>
      <c r="F46" s="76"/>
      <c r="G46" s="249" t="str">
        <f>сан.дни!F46</f>
        <v>Мансурова</v>
      </c>
    </row>
    <row r="47" spans="1:7">
      <c r="A47" s="1">
        <v>46</v>
      </c>
      <c r="B47" s="2" t="s">
        <v>47</v>
      </c>
      <c r="C47" s="1">
        <f>'время открытия'!C47</f>
        <v>31</v>
      </c>
      <c r="D47" s="240"/>
      <c r="E47" s="34">
        <f t="shared" si="0"/>
        <v>100</v>
      </c>
      <c r="F47" s="76"/>
      <c r="G47" s="249" t="str">
        <f>сан.дни!F47</f>
        <v>Хасанов</v>
      </c>
    </row>
    <row r="48" spans="1:7">
      <c r="A48" s="1">
        <v>47</v>
      </c>
      <c r="B48" s="2" t="s">
        <v>48</v>
      </c>
      <c r="C48" s="1">
        <f>'время открытия'!C48</f>
        <v>31</v>
      </c>
      <c r="D48" s="1"/>
      <c r="E48" s="34">
        <f t="shared" si="0"/>
        <v>100</v>
      </c>
      <c r="F48" s="76"/>
      <c r="G48" s="249" t="str">
        <f>сан.дни!F48</f>
        <v>Неуймина</v>
      </c>
    </row>
    <row r="49" spans="1:7">
      <c r="A49" s="1">
        <v>48</v>
      </c>
      <c r="B49" s="2" t="s">
        <v>49</v>
      </c>
      <c r="C49" s="1">
        <f>'время открытия'!C49</f>
        <v>31</v>
      </c>
      <c r="D49" s="1">
        <v>1</v>
      </c>
      <c r="E49" s="34">
        <f t="shared" si="0"/>
        <v>96.774193548387103</v>
      </c>
      <c r="F49" s="76" t="s">
        <v>566</v>
      </c>
      <c r="G49" s="249" t="str">
        <f>сан.дни!F49</f>
        <v>Мазырин</v>
      </c>
    </row>
    <row r="50" spans="1:7">
      <c r="A50" s="1">
        <v>49</v>
      </c>
      <c r="B50" s="2" t="s">
        <v>50</v>
      </c>
      <c r="C50" s="1">
        <f>'время открытия'!C50</f>
        <v>31</v>
      </c>
      <c r="D50" s="1"/>
      <c r="E50" s="34">
        <f t="shared" si="0"/>
        <v>100</v>
      </c>
      <c r="F50" s="76"/>
      <c r="G50" s="249" t="str">
        <f>сан.дни!F50</f>
        <v>Жарникова</v>
      </c>
    </row>
    <row r="51" spans="1:7">
      <c r="A51" s="1">
        <v>50</v>
      </c>
      <c r="B51" s="2" t="s">
        <v>51</v>
      </c>
      <c r="C51" s="1">
        <f>'время открытия'!C51</f>
        <v>31</v>
      </c>
      <c r="D51" s="1"/>
      <c r="E51" s="34">
        <f t="shared" si="0"/>
        <v>100</v>
      </c>
      <c r="F51" s="76"/>
      <c r="G51" s="249" t="str">
        <f>сан.дни!F51</f>
        <v>Ахрамеева</v>
      </c>
    </row>
    <row r="52" spans="1:7">
      <c r="A52" s="1">
        <v>51</v>
      </c>
      <c r="B52" s="2" t="s">
        <v>52</v>
      </c>
      <c r="C52" s="1">
        <f>'время открытия'!C52</f>
        <v>31</v>
      </c>
      <c r="D52" s="240"/>
      <c r="E52" s="34">
        <f t="shared" si="0"/>
        <v>100</v>
      </c>
      <c r="F52" s="76"/>
      <c r="G52" s="249" t="str">
        <f>сан.дни!F52</f>
        <v>Мансурова</v>
      </c>
    </row>
    <row r="53" spans="1:7">
      <c r="A53" s="1">
        <v>52</v>
      </c>
      <c r="B53" s="2" t="s">
        <v>53</v>
      </c>
      <c r="C53" s="1">
        <f>'время открытия'!C53</f>
        <v>31</v>
      </c>
      <c r="D53" s="240"/>
      <c r="E53" s="34">
        <f t="shared" si="0"/>
        <v>100</v>
      </c>
      <c r="F53" s="76"/>
      <c r="G53" s="249" t="str">
        <f>сан.дни!F53</f>
        <v>Петухов</v>
      </c>
    </row>
    <row r="54" spans="1:7">
      <c r="A54" s="1">
        <v>53</v>
      </c>
      <c r="B54" s="2" t="s">
        <v>54</v>
      </c>
      <c r="C54" s="1">
        <f>'время открытия'!C54</f>
        <v>29</v>
      </c>
      <c r="D54" s="1"/>
      <c r="E54" s="34">
        <f t="shared" si="0"/>
        <v>100</v>
      </c>
      <c r="F54" s="76"/>
      <c r="G54" s="249" t="str">
        <f>сан.дни!F54</f>
        <v>Петухов</v>
      </c>
    </row>
    <row r="55" spans="1:7">
      <c r="A55" s="1">
        <v>54</v>
      </c>
      <c r="B55" s="2" t="s">
        <v>55</v>
      </c>
      <c r="C55" s="1">
        <f>'время открытия'!C55</f>
        <v>31</v>
      </c>
      <c r="D55" s="1">
        <v>3</v>
      </c>
      <c r="E55" s="34">
        <f t="shared" si="0"/>
        <v>90.322580645161295</v>
      </c>
      <c r="F55" s="76" t="s">
        <v>766</v>
      </c>
      <c r="G55" s="249" t="str">
        <f>сан.дни!F55</f>
        <v>Жарникова</v>
      </c>
    </row>
    <row r="56" spans="1:7">
      <c r="A56" s="1">
        <v>55</v>
      </c>
      <c r="B56" s="2" t="s">
        <v>56</v>
      </c>
      <c r="C56" s="1">
        <f>'время открытия'!C56</f>
        <v>31</v>
      </c>
      <c r="D56" s="1"/>
      <c r="E56" s="34">
        <f t="shared" si="0"/>
        <v>100</v>
      </c>
      <c r="F56" s="76"/>
      <c r="G56" s="249" t="str">
        <f>сан.дни!F56</f>
        <v>Жарникова</v>
      </c>
    </row>
    <row r="57" spans="1:7">
      <c r="A57" s="1">
        <v>56</v>
      </c>
      <c r="B57" s="2" t="s">
        <v>57</v>
      </c>
      <c r="C57" s="1">
        <f>'время открытия'!C57</f>
        <v>31</v>
      </c>
      <c r="D57" s="240"/>
      <c r="E57" s="34">
        <f t="shared" si="0"/>
        <v>100</v>
      </c>
      <c r="F57" s="76"/>
      <c r="G57" s="249" t="str">
        <f>сан.дни!F57</f>
        <v>Жарникова</v>
      </c>
    </row>
    <row r="58" spans="1:7">
      <c r="A58" s="1">
        <v>58</v>
      </c>
      <c r="B58" s="2" t="s">
        <v>59</v>
      </c>
      <c r="C58" s="1">
        <f>'время открытия'!C58</f>
        <v>31</v>
      </c>
      <c r="D58" s="240"/>
      <c r="E58" s="34">
        <f t="shared" si="0"/>
        <v>100</v>
      </c>
      <c r="F58" s="76"/>
      <c r="G58" s="249" t="str">
        <f>сан.дни!F58</f>
        <v>Ахрамеева</v>
      </c>
    </row>
    <row r="59" spans="1:7">
      <c r="A59" s="1">
        <v>59</v>
      </c>
      <c r="B59" s="2" t="s">
        <v>60</v>
      </c>
      <c r="C59" s="1">
        <f>'время открытия'!C59</f>
        <v>31</v>
      </c>
      <c r="D59" s="1"/>
      <c r="E59" s="34">
        <f t="shared" si="0"/>
        <v>100</v>
      </c>
      <c r="F59" s="76"/>
      <c r="G59" s="249" t="str">
        <f>сан.дни!F59</f>
        <v>Ахрамеева</v>
      </c>
    </row>
    <row r="60" spans="1:7">
      <c r="A60" s="1">
        <v>60</v>
      </c>
      <c r="B60" s="2" t="s">
        <v>61</v>
      </c>
      <c r="C60" s="1">
        <f>'время открытия'!C60</f>
        <v>31</v>
      </c>
      <c r="D60" s="240"/>
      <c r="E60" s="34">
        <f t="shared" si="0"/>
        <v>100</v>
      </c>
      <c r="F60" s="76"/>
      <c r="G60" s="249" t="str">
        <f>сан.дни!F60</f>
        <v>Ахрамеева</v>
      </c>
    </row>
    <row r="61" spans="1:7">
      <c r="A61" s="1">
        <v>61</v>
      </c>
      <c r="B61" s="2" t="s">
        <v>62</v>
      </c>
      <c r="C61" s="1">
        <f>'время открытия'!C61</f>
        <v>28</v>
      </c>
      <c r="D61" s="240"/>
      <c r="E61" s="34">
        <f t="shared" si="0"/>
        <v>100</v>
      </c>
      <c r="F61" s="76"/>
      <c r="G61" s="249" t="str">
        <f>сан.дни!F61</f>
        <v>Трусов</v>
      </c>
    </row>
    <row r="62" spans="1:7">
      <c r="A62" s="1">
        <v>62</v>
      </c>
      <c r="B62" s="2" t="s">
        <v>63</v>
      </c>
      <c r="C62" s="1">
        <f>'время открытия'!C62</f>
        <v>31</v>
      </c>
      <c r="D62" s="240"/>
      <c r="E62" s="34">
        <f t="shared" si="0"/>
        <v>100</v>
      </c>
      <c r="F62" s="76"/>
      <c r="G62" s="249" t="str">
        <f>сан.дни!F62</f>
        <v>Неуймина</v>
      </c>
    </row>
    <row r="63" spans="1:7">
      <c r="A63" s="1">
        <v>63</v>
      </c>
      <c r="B63" s="2" t="s">
        <v>64</v>
      </c>
      <c r="C63" s="1">
        <f>'время открытия'!C63</f>
        <v>31</v>
      </c>
      <c r="D63" s="240"/>
      <c r="E63" s="34">
        <f t="shared" si="0"/>
        <v>100</v>
      </c>
      <c r="F63" s="76"/>
      <c r="G63" s="249" t="str">
        <f>сан.дни!F63</f>
        <v>Ахрамеева</v>
      </c>
    </row>
    <row r="64" spans="1:7">
      <c r="A64" s="1">
        <v>64</v>
      </c>
      <c r="B64" s="2" t="s">
        <v>65</v>
      </c>
      <c r="C64" s="1">
        <f>'время открытия'!C64</f>
        <v>31</v>
      </c>
      <c r="D64" s="1"/>
      <c r="E64" s="34">
        <f t="shared" si="0"/>
        <v>100</v>
      </c>
      <c r="F64" s="76"/>
      <c r="G64" s="249" t="str">
        <f>сан.дни!F64</f>
        <v>Мазырин</v>
      </c>
    </row>
    <row r="65" spans="1:7">
      <c r="A65" s="1">
        <v>65</v>
      </c>
      <c r="B65" s="2" t="s">
        <v>66</v>
      </c>
      <c r="C65" s="1">
        <f>'время открытия'!C65</f>
        <v>31</v>
      </c>
      <c r="D65" s="240"/>
      <c r="E65" s="34">
        <f t="shared" si="0"/>
        <v>100</v>
      </c>
      <c r="F65" s="76"/>
      <c r="G65" s="249" t="str">
        <f>сан.дни!F65</f>
        <v>Калинина</v>
      </c>
    </row>
    <row r="66" spans="1:7">
      <c r="A66" s="1">
        <v>66</v>
      </c>
      <c r="B66" s="2" t="s">
        <v>67</v>
      </c>
      <c r="C66" s="1">
        <f>'время открытия'!C66</f>
        <v>31</v>
      </c>
      <c r="D66" s="1">
        <v>1</v>
      </c>
      <c r="E66" s="34">
        <f t="shared" ref="E66:E72" si="1">100-D66*100/C66</f>
        <v>96.774193548387103</v>
      </c>
      <c r="F66" s="76" t="s">
        <v>640</v>
      </c>
      <c r="G66" s="249" t="str">
        <f>сан.дни!F66</f>
        <v>Клементьева</v>
      </c>
    </row>
    <row r="67" spans="1:7">
      <c r="A67" s="1">
        <v>67</v>
      </c>
      <c r="B67" s="2" t="s">
        <v>68</v>
      </c>
      <c r="C67" s="1">
        <f>'время открытия'!C67</f>
        <v>31</v>
      </c>
      <c r="D67" s="240"/>
      <c r="E67" s="34">
        <f t="shared" si="1"/>
        <v>100</v>
      </c>
      <c r="F67" s="76"/>
      <c r="G67" s="249" t="str">
        <f>сан.дни!F67</f>
        <v>Мансурова</v>
      </c>
    </row>
    <row r="68" spans="1:7">
      <c r="A68" s="1">
        <v>68</v>
      </c>
      <c r="B68" s="2" t="s">
        <v>69</v>
      </c>
      <c r="C68" s="1">
        <f>'время открытия'!C68</f>
        <v>31</v>
      </c>
      <c r="D68" s="240"/>
      <c r="E68" s="34">
        <f t="shared" si="1"/>
        <v>100</v>
      </c>
      <c r="F68" s="76"/>
      <c r="G68" s="249" t="str">
        <f>сан.дни!F68</f>
        <v>Ахтямова</v>
      </c>
    </row>
    <row r="69" spans="1:7">
      <c r="A69" s="1">
        <v>69</v>
      </c>
      <c r="B69" s="2" t="s">
        <v>70</v>
      </c>
      <c r="C69" s="1">
        <f>'время открытия'!C69</f>
        <v>31</v>
      </c>
      <c r="D69" s="240"/>
      <c r="E69" s="34">
        <f t="shared" si="1"/>
        <v>100</v>
      </c>
      <c r="F69" s="76"/>
      <c r="G69" s="249" t="str">
        <f>сан.дни!F69</f>
        <v>Петухов</v>
      </c>
    </row>
    <row r="70" spans="1:7">
      <c r="A70" s="1">
        <v>70</v>
      </c>
      <c r="B70" s="2" t="s">
        <v>71</v>
      </c>
      <c r="C70" s="1">
        <f>'время открытия'!C70</f>
        <v>31</v>
      </c>
      <c r="D70" s="240"/>
      <c r="E70" s="34">
        <f t="shared" si="1"/>
        <v>100</v>
      </c>
      <c r="F70" s="76"/>
      <c r="G70" s="249" t="str">
        <f>сан.дни!F70</f>
        <v>Мансурова</v>
      </c>
    </row>
    <row r="71" spans="1:7">
      <c r="A71" s="1">
        <v>71</v>
      </c>
      <c r="B71" s="2" t="s">
        <v>72</v>
      </c>
      <c r="C71" s="1">
        <f>'время открытия'!C71</f>
        <v>31</v>
      </c>
      <c r="D71" s="240"/>
      <c r="E71" s="34">
        <f t="shared" si="1"/>
        <v>100</v>
      </c>
      <c r="F71" s="76"/>
      <c r="G71" s="249" t="str">
        <f>сан.дни!F71</f>
        <v>Хасанов</v>
      </c>
    </row>
    <row r="72" spans="1:7">
      <c r="A72" s="1">
        <v>72</v>
      </c>
      <c r="B72" s="2" t="s">
        <v>73</v>
      </c>
      <c r="C72" s="1">
        <f>'время открытия'!C72</f>
        <v>31</v>
      </c>
      <c r="D72" s="240"/>
      <c r="E72" s="34">
        <f t="shared" si="1"/>
        <v>100</v>
      </c>
      <c r="F72" s="76"/>
      <c r="G72" s="249" t="str">
        <f>сан.дни!F72</f>
        <v>Савченко</v>
      </c>
    </row>
    <row r="73" spans="1:7">
      <c r="A73" s="1">
        <v>73</v>
      </c>
      <c r="B73" s="2" t="s">
        <v>165</v>
      </c>
      <c r="C73" s="1">
        <f>'время открытия'!C73</f>
        <v>31</v>
      </c>
      <c r="D73" s="1">
        <v>1</v>
      </c>
      <c r="E73" s="34">
        <f t="shared" ref="E73:E139" si="2">100-D73*100/C73</f>
        <v>96.774193548387103</v>
      </c>
      <c r="F73" s="76" t="s">
        <v>566</v>
      </c>
      <c r="G73" s="249" t="str">
        <f>сан.дни!F73</f>
        <v>Савченко</v>
      </c>
    </row>
    <row r="74" spans="1:7">
      <c r="A74" s="1">
        <v>74</v>
      </c>
      <c r="B74" s="2" t="s">
        <v>166</v>
      </c>
      <c r="C74" s="1">
        <f>'время открытия'!C74</f>
        <v>31</v>
      </c>
      <c r="D74" s="1"/>
      <c r="E74" s="34">
        <f t="shared" si="2"/>
        <v>100</v>
      </c>
      <c r="F74" s="76"/>
      <c r="G74" s="249" t="str">
        <f>сан.дни!F74</f>
        <v>Жарникова</v>
      </c>
    </row>
    <row r="75" spans="1:7">
      <c r="A75" s="132">
        <v>75</v>
      </c>
      <c r="B75" s="133" t="s">
        <v>568</v>
      </c>
      <c r="C75" s="1">
        <f>'время открытия'!C75</f>
        <v>31</v>
      </c>
      <c r="D75" s="240"/>
      <c r="E75" s="34">
        <f t="shared" si="2"/>
        <v>100</v>
      </c>
      <c r="F75" s="76"/>
      <c r="G75" s="249" t="str">
        <f>сан.дни!F75</f>
        <v>Хасанов</v>
      </c>
    </row>
    <row r="76" spans="1:7">
      <c r="A76" s="132">
        <v>76</v>
      </c>
      <c r="B76" s="133" t="s">
        <v>478</v>
      </c>
      <c r="C76" s="1">
        <f>'время открытия'!C76</f>
        <v>28</v>
      </c>
      <c r="D76" s="1"/>
      <c r="E76" s="34">
        <f t="shared" si="2"/>
        <v>100</v>
      </c>
      <c r="F76" s="76"/>
      <c r="G76" s="249" t="str">
        <f>сан.дни!F76</f>
        <v>Трусов</v>
      </c>
    </row>
    <row r="77" spans="1:7">
      <c r="A77" s="1">
        <v>77</v>
      </c>
      <c r="B77" s="2" t="s">
        <v>445</v>
      </c>
      <c r="C77" s="1">
        <f>'время открытия'!C77</f>
        <v>30</v>
      </c>
      <c r="D77" s="240"/>
      <c r="E77" s="34">
        <f t="shared" si="2"/>
        <v>100</v>
      </c>
      <c r="F77" s="76"/>
      <c r="G77" s="249" t="str">
        <f>сан.дни!F77</f>
        <v>Хасанов</v>
      </c>
    </row>
    <row r="78" spans="1:7">
      <c r="A78" s="132">
        <v>78</v>
      </c>
      <c r="B78" s="133" t="s">
        <v>444</v>
      </c>
      <c r="C78" s="1">
        <f>'время открытия'!C78</f>
        <v>31</v>
      </c>
      <c r="D78" s="1"/>
      <c r="E78" s="34">
        <f t="shared" si="2"/>
        <v>100</v>
      </c>
      <c r="F78" s="76"/>
      <c r="G78" s="249" t="str">
        <f>сан.дни!F78</f>
        <v>Ахрамеева</v>
      </c>
    </row>
    <row r="79" spans="1:7">
      <c r="A79" s="132">
        <v>79</v>
      </c>
      <c r="B79" s="133" t="s">
        <v>482</v>
      </c>
      <c r="C79" s="1">
        <f>'время открытия'!C79</f>
        <v>31</v>
      </c>
      <c r="D79" s="1">
        <v>1</v>
      </c>
      <c r="E79" s="34">
        <f t="shared" si="2"/>
        <v>96.774193548387103</v>
      </c>
      <c r="F79" s="76" t="s">
        <v>769</v>
      </c>
      <c r="G79" s="249" t="str">
        <f>сан.дни!F79</f>
        <v>Клементьева</v>
      </c>
    </row>
    <row r="80" spans="1:7">
      <c r="A80" s="1">
        <v>80</v>
      </c>
      <c r="B80" s="2" t="s">
        <v>475</v>
      </c>
      <c r="C80" s="1">
        <f>'время открытия'!C80</f>
        <v>31</v>
      </c>
      <c r="D80" s="240"/>
      <c r="E80" s="34">
        <f t="shared" si="2"/>
        <v>100</v>
      </c>
      <c r="F80" s="76"/>
      <c r="G80" s="249" t="str">
        <f>сан.дни!F80</f>
        <v>Емельянова</v>
      </c>
    </row>
    <row r="81" spans="1:7">
      <c r="A81" s="132">
        <v>81</v>
      </c>
      <c r="B81" s="151" t="s">
        <v>514</v>
      </c>
      <c r="C81" s="1">
        <f>'время открытия'!C81</f>
        <v>31</v>
      </c>
      <c r="D81" s="1">
        <v>1</v>
      </c>
      <c r="E81" s="34">
        <f t="shared" si="2"/>
        <v>96.774193548387103</v>
      </c>
      <c r="F81" s="76" t="s">
        <v>566</v>
      </c>
      <c r="G81" s="249" t="str">
        <f>сан.дни!F81</f>
        <v>Дарьин</v>
      </c>
    </row>
    <row r="82" spans="1:7">
      <c r="A82" s="132">
        <v>82</v>
      </c>
      <c r="B82" s="133" t="s">
        <v>473</v>
      </c>
      <c r="C82" s="1">
        <f>'время открытия'!C82</f>
        <v>31</v>
      </c>
      <c r="D82" s="240"/>
      <c r="E82" s="34">
        <f t="shared" si="2"/>
        <v>100</v>
      </c>
      <c r="F82" s="76"/>
      <c r="G82" s="249" t="str">
        <f>сан.дни!F82</f>
        <v>Неуймина</v>
      </c>
    </row>
    <row r="83" spans="1:7">
      <c r="A83" s="1">
        <v>83</v>
      </c>
      <c r="B83" s="2" t="s">
        <v>502</v>
      </c>
      <c r="C83" s="1">
        <f>'время открытия'!C83</f>
        <v>31</v>
      </c>
      <c r="D83" s="1"/>
      <c r="E83" s="34">
        <f t="shared" si="2"/>
        <v>100</v>
      </c>
      <c r="F83" s="76"/>
      <c r="G83" s="249" t="str">
        <f>сан.дни!F83</f>
        <v>Мансурова</v>
      </c>
    </row>
    <row r="84" spans="1:7">
      <c r="A84" s="1">
        <v>84</v>
      </c>
      <c r="B84" s="2" t="s">
        <v>479</v>
      </c>
      <c r="C84" s="1">
        <f>'время открытия'!C84</f>
        <v>31</v>
      </c>
      <c r="D84" s="1">
        <v>1</v>
      </c>
      <c r="E84" s="34">
        <f t="shared" si="2"/>
        <v>96.774193548387103</v>
      </c>
      <c r="F84" s="76" t="s">
        <v>566</v>
      </c>
      <c r="G84" s="249" t="str">
        <f>сан.дни!F84</f>
        <v>Савченко</v>
      </c>
    </row>
    <row r="85" spans="1:7">
      <c r="A85" s="1">
        <v>85</v>
      </c>
      <c r="B85" s="2" t="s">
        <v>474</v>
      </c>
      <c r="C85" s="1">
        <f>'время открытия'!C85</f>
        <v>31</v>
      </c>
      <c r="D85" s="240"/>
      <c r="E85" s="34">
        <f t="shared" si="2"/>
        <v>100</v>
      </c>
      <c r="F85" s="76"/>
      <c r="G85" s="249" t="str">
        <f>сан.дни!F85</f>
        <v>Мазырин</v>
      </c>
    </row>
    <row r="86" spans="1:7">
      <c r="A86" s="1">
        <v>86</v>
      </c>
      <c r="B86" s="2" t="s">
        <v>480</v>
      </c>
      <c r="C86" s="1">
        <f>'время открытия'!C86</f>
        <v>31</v>
      </c>
      <c r="D86" s="240"/>
      <c r="E86" s="34">
        <f t="shared" si="2"/>
        <v>100</v>
      </c>
      <c r="F86" s="76"/>
      <c r="G86" s="249" t="str">
        <f>сан.дни!F86</f>
        <v>Жарникова</v>
      </c>
    </row>
    <row r="87" spans="1:7">
      <c r="A87" s="1">
        <v>87</v>
      </c>
      <c r="B87" s="2" t="s">
        <v>481</v>
      </c>
      <c r="C87" s="1">
        <f>'время открытия'!C87</f>
        <v>31</v>
      </c>
      <c r="D87" s="1"/>
      <c r="E87" s="34">
        <f t="shared" si="2"/>
        <v>100</v>
      </c>
      <c r="F87" s="76"/>
      <c r="G87" s="249" t="str">
        <f>сан.дни!F87</f>
        <v>Мансурова</v>
      </c>
    </row>
    <row r="88" spans="1:7">
      <c r="A88" s="1">
        <v>88</v>
      </c>
      <c r="B88" s="136" t="s">
        <v>503</v>
      </c>
      <c r="C88" s="1">
        <f>'время открытия'!C88</f>
        <v>31</v>
      </c>
      <c r="D88" s="1"/>
      <c r="E88" s="34">
        <f t="shared" si="2"/>
        <v>100</v>
      </c>
      <c r="F88" s="76"/>
      <c r="G88" s="249" t="str">
        <f>сан.дни!F88</f>
        <v>Жарникова</v>
      </c>
    </row>
    <row r="89" spans="1:7">
      <c r="A89" s="1">
        <v>89</v>
      </c>
      <c r="B89" s="2" t="s">
        <v>507</v>
      </c>
      <c r="C89" s="1">
        <f>'время открытия'!C89</f>
        <v>31</v>
      </c>
      <c r="D89" s="1">
        <v>1</v>
      </c>
      <c r="E89" s="34">
        <f t="shared" si="2"/>
        <v>96.774193548387103</v>
      </c>
      <c r="F89" s="76" t="s">
        <v>728</v>
      </c>
      <c r="G89" s="249" t="str">
        <f>сан.дни!F89</f>
        <v>Калинина</v>
      </c>
    </row>
    <row r="90" spans="1:7">
      <c r="A90" s="132">
        <v>90</v>
      </c>
      <c r="B90" s="133" t="s">
        <v>537</v>
      </c>
      <c r="C90" s="1">
        <f>'время открытия'!C90</f>
        <v>29</v>
      </c>
      <c r="D90" s="240"/>
      <c r="E90" s="34">
        <f t="shared" si="2"/>
        <v>100</v>
      </c>
      <c r="F90" s="76"/>
      <c r="G90" s="249" t="str">
        <f>сан.дни!F90</f>
        <v>Калинина</v>
      </c>
    </row>
    <row r="91" spans="1:7">
      <c r="A91" s="132">
        <v>91</v>
      </c>
      <c r="B91" s="133" t="s">
        <v>505</v>
      </c>
      <c r="C91" s="1">
        <f>'время открытия'!C91</f>
        <v>31</v>
      </c>
      <c r="D91" s="1"/>
      <c r="E91" s="34">
        <f t="shared" si="2"/>
        <v>100</v>
      </c>
      <c r="F91" s="76"/>
      <c r="G91" s="249" t="str">
        <f>сан.дни!F91</f>
        <v>Ахрамеева</v>
      </c>
    </row>
    <row r="92" spans="1:7">
      <c r="A92" s="1">
        <v>92</v>
      </c>
      <c r="B92" s="136" t="s">
        <v>517</v>
      </c>
      <c r="C92" s="1">
        <f>'время открытия'!C92</f>
        <v>30</v>
      </c>
      <c r="D92" s="1">
        <v>3</v>
      </c>
      <c r="E92" s="34">
        <f t="shared" si="2"/>
        <v>90</v>
      </c>
      <c r="F92" s="76" t="s">
        <v>768</v>
      </c>
      <c r="G92" s="249" t="str">
        <f>сан.дни!F92</f>
        <v>Мансурова</v>
      </c>
    </row>
    <row r="93" spans="1:7">
      <c r="A93" s="1">
        <v>93</v>
      </c>
      <c r="B93" s="136" t="s">
        <v>520</v>
      </c>
      <c r="C93" s="1">
        <f>'время открытия'!C93</f>
        <v>29</v>
      </c>
      <c r="D93" s="240"/>
      <c r="E93" s="34">
        <f t="shared" si="2"/>
        <v>100</v>
      </c>
      <c r="F93" s="76"/>
      <c r="G93" s="249" t="str">
        <f>сан.дни!F93</f>
        <v>Клементьева</v>
      </c>
    </row>
    <row r="94" spans="1:7">
      <c r="A94" s="1">
        <v>94</v>
      </c>
      <c r="B94" s="136" t="s">
        <v>516</v>
      </c>
      <c r="C94" s="1">
        <f>'время открытия'!C94</f>
        <v>30</v>
      </c>
      <c r="D94" s="1">
        <v>1</v>
      </c>
      <c r="E94" s="34">
        <f t="shared" si="2"/>
        <v>96.666666666666671</v>
      </c>
      <c r="F94" s="76" t="s">
        <v>566</v>
      </c>
      <c r="G94" s="249" t="str">
        <f>сан.дни!F94</f>
        <v>Клементьева</v>
      </c>
    </row>
    <row r="95" spans="1:7">
      <c r="A95" s="1">
        <v>95</v>
      </c>
      <c r="B95" s="136" t="s">
        <v>543</v>
      </c>
      <c r="C95" s="1">
        <f>'время открытия'!C95</f>
        <v>31</v>
      </c>
      <c r="D95" s="1"/>
      <c r="E95" s="34">
        <f t="shared" si="2"/>
        <v>100</v>
      </c>
      <c r="F95" s="76"/>
      <c r="G95" s="249" t="str">
        <f>сан.дни!F95</f>
        <v>Коровина</v>
      </c>
    </row>
    <row r="96" spans="1:7">
      <c r="A96" s="1">
        <v>96</v>
      </c>
      <c r="B96" s="136" t="s">
        <v>525</v>
      </c>
      <c r="C96" s="1">
        <f>'время открытия'!C96</f>
        <v>31</v>
      </c>
      <c r="D96" s="240"/>
      <c r="E96" s="34">
        <f t="shared" si="2"/>
        <v>100</v>
      </c>
      <c r="F96" s="76"/>
      <c r="G96" s="249" t="str">
        <f>сан.дни!F96</f>
        <v>Калинина</v>
      </c>
    </row>
    <row r="97" spans="1:7">
      <c r="A97" s="1">
        <v>97</v>
      </c>
      <c r="B97" s="136" t="s">
        <v>548</v>
      </c>
      <c r="C97" s="1">
        <f>'время открытия'!C97</f>
        <v>31</v>
      </c>
      <c r="D97" s="240"/>
      <c r="E97" s="34">
        <f t="shared" si="2"/>
        <v>100</v>
      </c>
      <c r="F97" s="76"/>
      <c r="G97" s="249" t="str">
        <f>сан.дни!F97</f>
        <v>Коровина</v>
      </c>
    </row>
    <row r="98" spans="1:7">
      <c r="A98" s="1">
        <v>98</v>
      </c>
      <c r="B98" s="136" t="s">
        <v>526</v>
      </c>
      <c r="C98" s="1">
        <f>'время открытия'!C98</f>
        <v>31</v>
      </c>
      <c r="D98" s="240"/>
      <c r="E98" s="34">
        <f t="shared" si="2"/>
        <v>100</v>
      </c>
      <c r="F98" s="76"/>
      <c r="G98" s="249" t="str">
        <f>сан.дни!F98</f>
        <v>Калинина</v>
      </c>
    </row>
    <row r="99" spans="1:7">
      <c r="A99" s="1">
        <v>99</v>
      </c>
      <c r="B99" s="136" t="s">
        <v>529</v>
      </c>
      <c r="C99" s="1">
        <f>'время открытия'!C99</f>
        <v>31</v>
      </c>
      <c r="D99" s="1">
        <v>1</v>
      </c>
      <c r="E99" s="34">
        <f t="shared" si="2"/>
        <v>96.774193548387103</v>
      </c>
      <c r="F99" s="76" t="s">
        <v>566</v>
      </c>
      <c r="G99" s="249" t="str">
        <f>сан.дни!F99</f>
        <v>Коровина</v>
      </c>
    </row>
    <row r="100" spans="1:7">
      <c r="A100" s="1">
        <v>100</v>
      </c>
      <c r="B100" s="136" t="s">
        <v>610</v>
      </c>
      <c r="C100" s="1">
        <f>'время открытия'!C100</f>
        <v>31</v>
      </c>
      <c r="D100" s="240"/>
      <c r="E100" s="34">
        <f t="shared" si="2"/>
        <v>100</v>
      </c>
      <c r="F100" s="76"/>
      <c r="G100" s="249" t="str">
        <f>сан.дни!F100</f>
        <v>Емельянова</v>
      </c>
    </row>
    <row r="101" spans="1:7">
      <c r="A101" s="1">
        <v>101</v>
      </c>
      <c r="B101" s="136" t="s">
        <v>523</v>
      </c>
      <c r="C101" s="1">
        <f>'время открытия'!C101</f>
        <v>31</v>
      </c>
      <c r="D101" s="240"/>
      <c r="E101" s="34">
        <f t="shared" si="2"/>
        <v>100</v>
      </c>
      <c r="F101" s="76"/>
      <c r="G101" s="249" t="str">
        <f>сан.дни!F101</f>
        <v>Савченко</v>
      </c>
    </row>
    <row r="102" spans="1:7">
      <c r="A102" s="132">
        <v>102</v>
      </c>
      <c r="B102" s="151" t="s">
        <v>522</v>
      </c>
      <c r="C102" s="1">
        <f>'время открытия'!C102</f>
        <v>29</v>
      </c>
      <c r="D102" s="1"/>
      <c r="E102" s="34">
        <f t="shared" si="2"/>
        <v>100</v>
      </c>
      <c r="F102" s="76"/>
      <c r="G102" s="249" t="str">
        <f>сан.дни!F102</f>
        <v>Клементьева</v>
      </c>
    </row>
    <row r="103" spans="1:7">
      <c r="A103" s="132">
        <v>103</v>
      </c>
      <c r="B103" s="151" t="s">
        <v>539</v>
      </c>
      <c r="C103" s="1">
        <f>'время открытия'!C103</f>
        <v>31</v>
      </c>
      <c r="D103" s="240"/>
      <c r="E103" s="34">
        <f t="shared" si="2"/>
        <v>100</v>
      </c>
      <c r="F103" s="76"/>
      <c r="G103" s="249" t="str">
        <f>сан.дни!F103</f>
        <v>Мансурова</v>
      </c>
    </row>
    <row r="104" spans="1:7">
      <c r="A104" s="132">
        <v>104</v>
      </c>
      <c r="B104" s="151" t="s">
        <v>540</v>
      </c>
      <c r="C104" s="1">
        <f>'время открытия'!C104</f>
        <v>31</v>
      </c>
      <c r="D104" s="240"/>
      <c r="E104" s="34">
        <f t="shared" si="2"/>
        <v>100</v>
      </c>
      <c r="F104" s="76"/>
      <c r="G104" s="249" t="str">
        <f>сан.дни!F104</f>
        <v>Хасанов</v>
      </c>
    </row>
    <row r="105" spans="1:7">
      <c r="A105" s="132">
        <v>105</v>
      </c>
      <c r="B105" s="151" t="s">
        <v>648</v>
      </c>
      <c r="C105" s="1">
        <f>'время открытия'!C105</f>
        <v>28</v>
      </c>
      <c r="D105" s="240"/>
      <c r="E105" s="34">
        <f t="shared" si="2"/>
        <v>100</v>
      </c>
      <c r="F105" s="76"/>
      <c r="G105" s="249" t="str">
        <f>сан.дни!F105</f>
        <v>Трусов</v>
      </c>
    </row>
    <row r="106" spans="1:7">
      <c r="A106" s="1">
        <v>106</v>
      </c>
      <c r="B106" s="136" t="s">
        <v>535</v>
      </c>
      <c r="C106" s="1">
        <f>'время открытия'!C106</f>
        <v>29</v>
      </c>
      <c r="D106" s="240"/>
      <c r="E106" s="34">
        <f t="shared" si="2"/>
        <v>100</v>
      </c>
      <c r="F106" s="76"/>
      <c r="G106" s="249" t="str">
        <f>сан.дни!F106</f>
        <v>Трусов</v>
      </c>
    </row>
    <row r="107" spans="1:7">
      <c r="A107" s="132">
        <v>107</v>
      </c>
      <c r="B107" s="151" t="s">
        <v>536</v>
      </c>
      <c r="C107" s="1">
        <f>'время открытия'!C107</f>
        <v>30</v>
      </c>
      <c r="D107" s="1"/>
      <c r="E107" s="34">
        <f t="shared" si="2"/>
        <v>100</v>
      </c>
      <c r="F107" s="76"/>
      <c r="G107" s="249" t="str">
        <f>сан.дни!F107</f>
        <v>Мансурова</v>
      </c>
    </row>
    <row r="108" spans="1:7">
      <c r="A108" s="1">
        <v>108</v>
      </c>
      <c r="B108" s="136" t="s">
        <v>541</v>
      </c>
      <c r="C108" s="1">
        <f>'время открытия'!C108</f>
        <v>31</v>
      </c>
      <c r="D108" s="240"/>
      <c r="E108" s="34">
        <f t="shared" si="2"/>
        <v>100</v>
      </c>
      <c r="F108" s="76"/>
      <c r="G108" s="249" t="str">
        <f>сан.дни!F108</f>
        <v>Хасанов</v>
      </c>
    </row>
    <row r="109" spans="1:7">
      <c r="A109" s="1">
        <v>109</v>
      </c>
      <c r="B109" s="136" t="s">
        <v>544</v>
      </c>
      <c r="C109" s="1">
        <f>'время открытия'!C109</f>
        <v>31</v>
      </c>
      <c r="D109" s="1">
        <v>1</v>
      </c>
      <c r="E109" s="34">
        <f t="shared" si="2"/>
        <v>96.774193548387103</v>
      </c>
      <c r="F109" s="76" t="s">
        <v>640</v>
      </c>
      <c r="G109" s="249" t="str">
        <f>сан.дни!F109</f>
        <v>Мансурова</v>
      </c>
    </row>
    <row r="110" spans="1:7">
      <c r="A110" s="1">
        <v>110</v>
      </c>
      <c r="B110" s="136" t="s">
        <v>550</v>
      </c>
      <c r="C110" s="1">
        <f>'время открытия'!C110</f>
        <v>31</v>
      </c>
      <c r="D110" s="1">
        <v>1</v>
      </c>
      <c r="E110" s="34">
        <f t="shared" si="2"/>
        <v>96.774193548387103</v>
      </c>
      <c r="F110" s="76" t="s">
        <v>728</v>
      </c>
      <c r="G110" s="249" t="str">
        <f>сан.дни!F110</f>
        <v>Мазырин</v>
      </c>
    </row>
    <row r="111" spans="1:7">
      <c r="A111" s="132">
        <v>111</v>
      </c>
      <c r="B111" s="136" t="s">
        <v>552</v>
      </c>
      <c r="C111" s="1">
        <f>'время открытия'!C111</f>
        <v>31</v>
      </c>
      <c r="D111" s="240"/>
      <c r="E111" s="34">
        <f t="shared" si="2"/>
        <v>100</v>
      </c>
      <c r="F111" s="76"/>
      <c r="G111" s="249" t="str">
        <f>сан.дни!F111</f>
        <v>Савченко</v>
      </c>
    </row>
    <row r="112" spans="1:7">
      <c r="A112" s="1">
        <v>112</v>
      </c>
      <c r="B112" s="136" t="s">
        <v>549</v>
      </c>
      <c r="C112" s="1">
        <f>'время открытия'!C112</f>
        <v>31</v>
      </c>
      <c r="D112" s="240"/>
      <c r="E112" s="34">
        <f t="shared" si="2"/>
        <v>100</v>
      </c>
      <c r="F112" s="76"/>
      <c r="G112" s="249" t="str">
        <f>сан.дни!F112</f>
        <v>Клементьева</v>
      </c>
    </row>
    <row r="113" spans="1:7">
      <c r="A113" s="132">
        <v>113</v>
      </c>
      <c r="B113" s="136" t="s">
        <v>553</v>
      </c>
      <c r="C113" s="1">
        <f>'время открытия'!C113</f>
        <v>31</v>
      </c>
      <c r="D113" s="1">
        <v>1</v>
      </c>
      <c r="E113" s="34">
        <f t="shared" si="2"/>
        <v>96.774193548387103</v>
      </c>
      <c r="F113" s="76" t="s">
        <v>566</v>
      </c>
      <c r="G113" s="249" t="str">
        <f>сан.дни!F113</f>
        <v>Шаламова</v>
      </c>
    </row>
    <row r="114" spans="1:7">
      <c r="A114" s="132">
        <v>114</v>
      </c>
      <c r="B114" s="136" t="s">
        <v>554</v>
      </c>
      <c r="C114" s="1">
        <f>'время открытия'!C114</f>
        <v>31</v>
      </c>
      <c r="D114" s="240"/>
      <c r="E114" s="34">
        <f t="shared" si="2"/>
        <v>100</v>
      </c>
      <c r="F114" s="76"/>
      <c r="G114" s="249" t="str">
        <f>сан.дни!F114</f>
        <v>Шаламова</v>
      </c>
    </row>
    <row r="115" spans="1:7">
      <c r="A115" s="132">
        <v>115</v>
      </c>
      <c r="B115" s="136" t="s">
        <v>555</v>
      </c>
      <c r="C115" s="1">
        <f>'время открытия'!C115</f>
        <v>31</v>
      </c>
      <c r="D115" s="240"/>
      <c r="E115" s="34">
        <f t="shared" si="2"/>
        <v>100</v>
      </c>
      <c r="F115" s="76"/>
      <c r="G115" s="249" t="str">
        <f>сан.дни!F115</f>
        <v>Ахтямова</v>
      </c>
    </row>
    <row r="116" spans="1:7">
      <c r="A116" s="132">
        <v>116</v>
      </c>
      <c r="B116" s="136" t="s">
        <v>556</v>
      </c>
      <c r="C116" s="1">
        <f>'время открытия'!C116</f>
        <v>31</v>
      </c>
      <c r="D116" s="240"/>
      <c r="E116" s="34">
        <f t="shared" si="2"/>
        <v>100</v>
      </c>
      <c r="F116" s="76"/>
      <c r="G116" s="249" t="str">
        <f>сан.дни!F116</f>
        <v>Петухов</v>
      </c>
    </row>
    <row r="117" spans="1:7">
      <c r="A117" s="132">
        <v>117</v>
      </c>
      <c r="B117" s="136" t="s">
        <v>557</v>
      </c>
      <c r="C117" s="1">
        <f>'время открытия'!C117</f>
        <v>31</v>
      </c>
      <c r="D117" s="1"/>
      <c r="E117" s="34">
        <f t="shared" si="2"/>
        <v>100</v>
      </c>
      <c r="F117" s="76"/>
      <c r="G117" s="249" t="str">
        <f>сан.дни!F117</f>
        <v>Ахтямова</v>
      </c>
    </row>
    <row r="118" spans="1:7">
      <c r="A118" s="1">
        <v>118</v>
      </c>
      <c r="B118" s="136" t="s">
        <v>558</v>
      </c>
      <c r="C118" s="1">
        <f>'время открытия'!C118</f>
        <v>31</v>
      </c>
      <c r="D118" s="240"/>
      <c r="E118" s="34">
        <f t="shared" si="2"/>
        <v>100</v>
      </c>
      <c r="F118" s="76"/>
      <c r="G118" s="249" t="str">
        <f>сан.дни!F118</f>
        <v>Савченко</v>
      </c>
    </row>
    <row r="119" spans="1:7">
      <c r="A119" s="1">
        <v>119</v>
      </c>
      <c r="B119" s="136" t="s">
        <v>579</v>
      </c>
      <c r="C119" s="1">
        <f>'время открытия'!C119</f>
        <v>31</v>
      </c>
      <c r="D119" s="1">
        <v>1</v>
      </c>
      <c r="E119" s="34">
        <f t="shared" si="2"/>
        <v>96.774193548387103</v>
      </c>
      <c r="F119" s="76" t="s">
        <v>728</v>
      </c>
      <c r="G119" s="249" t="str">
        <f>сан.дни!F119</f>
        <v>Савченко</v>
      </c>
    </row>
    <row r="120" spans="1:7">
      <c r="A120" s="1">
        <v>120</v>
      </c>
      <c r="B120" s="136" t="s">
        <v>573</v>
      </c>
      <c r="C120" s="1">
        <f>'время открытия'!C120</f>
        <v>29</v>
      </c>
      <c r="D120" s="1">
        <v>1</v>
      </c>
      <c r="E120" s="34">
        <f t="shared" si="2"/>
        <v>96.551724137931032</v>
      </c>
      <c r="F120" s="76" t="s">
        <v>566</v>
      </c>
      <c r="G120" s="249" t="str">
        <f>сан.дни!F120</f>
        <v>Неуймина</v>
      </c>
    </row>
    <row r="121" spans="1:7">
      <c r="A121" s="1">
        <v>121</v>
      </c>
      <c r="B121" s="136" t="s">
        <v>580</v>
      </c>
      <c r="C121" s="1">
        <f>'время открытия'!C121</f>
        <v>31</v>
      </c>
      <c r="D121" s="240"/>
      <c r="E121" s="34">
        <f t="shared" si="2"/>
        <v>100</v>
      </c>
      <c r="F121" s="76"/>
      <c r="G121" s="249" t="str">
        <f>сан.дни!F121</f>
        <v>Емельянова</v>
      </c>
    </row>
    <row r="122" spans="1:7">
      <c r="A122" s="1">
        <v>122</v>
      </c>
      <c r="B122" s="136" t="s">
        <v>581</v>
      </c>
      <c r="C122" s="1">
        <f>'время открытия'!C122</f>
        <v>27</v>
      </c>
      <c r="D122" s="1">
        <v>1</v>
      </c>
      <c r="E122" s="34">
        <f t="shared" si="2"/>
        <v>96.296296296296291</v>
      </c>
      <c r="F122" s="76" t="s">
        <v>640</v>
      </c>
      <c r="G122" s="249" t="str">
        <f>сан.дни!F122</f>
        <v>Коровина</v>
      </c>
    </row>
    <row r="123" spans="1:7">
      <c r="A123" s="1">
        <v>123</v>
      </c>
      <c r="B123" s="136" t="s">
        <v>576</v>
      </c>
      <c r="C123" s="1">
        <f>'время открытия'!C123</f>
        <v>31</v>
      </c>
      <c r="D123" s="240"/>
      <c r="E123" s="34">
        <f t="shared" si="2"/>
        <v>100</v>
      </c>
      <c r="F123" s="76"/>
      <c r="G123" s="249" t="str">
        <f>сан.дни!F123</f>
        <v>Неуймина</v>
      </c>
    </row>
    <row r="124" spans="1:7">
      <c r="A124" s="1">
        <v>124</v>
      </c>
      <c r="B124" s="136" t="s">
        <v>583</v>
      </c>
      <c r="C124" s="1">
        <f>'время открытия'!C124</f>
        <v>31</v>
      </c>
      <c r="D124" s="1"/>
      <c r="E124" s="34">
        <f t="shared" si="2"/>
        <v>100</v>
      </c>
      <c r="F124" s="76"/>
      <c r="G124" s="249" t="str">
        <f>сан.дни!F124</f>
        <v>Мазырин</v>
      </c>
    </row>
    <row r="125" spans="1:7">
      <c r="A125" s="1">
        <v>125</v>
      </c>
      <c r="B125" s="136" t="s">
        <v>587</v>
      </c>
      <c r="C125" s="1">
        <f>'время открытия'!C125</f>
        <v>31</v>
      </c>
      <c r="D125" s="240"/>
      <c r="E125" s="34">
        <f t="shared" si="2"/>
        <v>100</v>
      </c>
      <c r="F125" s="76"/>
      <c r="G125" s="249" t="str">
        <f>сан.дни!F125</f>
        <v>Хасанов</v>
      </c>
    </row>
    <row r="126" spans="1:7">
      <c r="A126" s="1">
        <v>126</v>
      </c>
      <c r="B126" s="136" t="s">
        <v>582</v>
      </c>
      <c r="C126" s="1">
        <f>'время открытия'!C126</f>
        <v>31</v>
      </c>
      <c r="D126" s="1"/>
      <c r="E126" s="34">
        <f t="shared" si="2"/>
        <v>100</v>
      </c>
      <c r="F126" s="76"/>
      <c r="G126" s="249" t="str">
        <f>сан.дни!F126</f>
        <v>Коровина</v>
      </c>
    </row>
    <row r="127" spans="1:7">
      <c r="A127" s="1">
        <v>127</v>
      </c>
      <c r="B127" s="136" t="s">
        <v>586</v>
      </c>
      <c r="C127" s="1">
        <f>'время открытия'!C127</f>
        <v>31</v>
      </c>
      <c r="D127" s="1">
        <v>1</v>
      </c>
      <c r="E127" s="34">
        <f t="shared" si="2"/>
        <v>96.774193548387103</v>
      </c>
      <c r="F127" s="76" t="s">
        <v>566</v>
      </c>
      <c r="G127" s="249" t="str">
        <f>сан.дни!F127</f>
        <v>Мазырин</v>
      </c>
    </row>
    <row r="128" spans="1:7">
      <c r="A128" s="1">
        <v>128</v>
      </c>
      <c r="B128" s="136" t="s">
        <v>590</v>
      </c>
      <c r="C128" s="1">
        <f>'время открытия'!C128</f>
        <v>31</v>
      </c>
      <c r="D128" s="240"/>
      <c r="E128" s="34">
        <f t="shared" si="2"/>
        <v>100</v>
      </c>
      <c r="F128" s="76"/>
      <c r="G128" s="249" t="str">
        <f>сан.дни!F128</f>
        <v>Мансурова</v>
      </c>
    </row>
    <row r="129" spans="1:7">
      <c r="A129" s="1">
        <v>129</v>
      </c>
      <c r="B129" s="136" t="s">
        <v>600</v>
      </c>
      <c r="C129" s="1">
        <f>'время открытия'!C129</f>
        <v>31</v>
      </c>
      <c r="D129" s="240"/>
      <c r="E129" s="34">
        <f t="shared" si="2"/>
        <v>100</v>
      </c>
      <c r="F129" s="76"/>
      <c r="G129" s="249" t="str">
        <f>сан.дни!F129</f>
        <v>Савченко</v>
      </c>
    </row>
    <row r="130" spans="1:7">
      <c r="A130" s="1">
        <v>130</v>
      </c>
      <c r="B130" s="136" t="s">
        <v>591</v>
      </c>
      <c r="C130" s="1">
        <f>'время открытия'!C130</f>
        <v>31</v>
      </c>
      <c r="D130" s="1"/>
      <c r="E130" s="34">
        <f t="shared" si="2"/>
        <v>100</v>
      </c>
      <c r="F130" s="76"/>
      <c r="G130" s="249" t="str">
        <f>сан.дни!F130</f>
        <v>Емельянова</v>
      </c>
    </row>
    <row r="131" spans="1:7">
      <c r="A131" s="1">
        <v>131</v>
      </c>
      <c r="B131" s="136" t="s">
        <v>597</v>
      </c>
      <c r="C131" s="1">
        <f>'время открытия'!C131</f>
        <v>28</v>
      </c>
      <c r="D131" s="1">
        <v>1</v>
      </c>
      <c r="E131" s="34">
        <f t="shared" si="2"/>
        <v>96.428571428571431</v>
      </c>
      <c r="F131" s="76" t="s">
        <v>640</v>
      </c>
      <c r="G131" s="249" t="str">
        <f>сан.дни!F131</f>
        <v>Трусов</v>
      </c>
    </row>
    <row r="132" spans="1:7">
      <c r="A132" s="1">
        <v>132</v>
      </c>
      <c r="B132" s="136" t="s">
        <v>608</v>
      </c>
      <c r="C132" s="1">
        <f>'время открытия'!C132</f>
        <v>31</v>
      </c>
      <c r="D132" s="1">
        <v>1</v>
      </c>
      <c r="E132" s="34">
        <f t="shared" si="2"/>
        <v>96.774193548387103</v>
      </c>
      <c r="F132" s="76" t="s">
        <v>566</v>
      </c>
      <c r="G132" s="249" t="str">
        <f>сан.дни!F132</f>
        <v>Шаламова</v>
      </c>
    </row>
    <row r="133" spans="1:7">
      <c r="A133" s="1">
        <v>133</v>
      </c>
      <c r="B133" s="136" t="s">
        <v>630</v>
      </c>
      <c r="C133" s="1">
        <f>'время открытия'!C133</f>
        <v>31</v>
      </c>
      <c r="D133" s="1">
        <v>1</v>
      </c>
      <c r="E133" s="34">
        <f t="shared" si="2"/>
        <v>96.774193548387103</v>
      </c>
      <c r="F133" s="76" t="s">
        <v>566</v>
      </c>
      <c r="G133" s="249" t="str">
        <f>сан.дни!F133</f>
        <v>Савченко</v>
      </c>
    </row>
    <row r="134" spans="1:7">
      <c r="A134" s="1">
        <v>134</v>
      </c>
      <c r="B134" s="136" t="s">
        <v>637</v>
      </c>
      <c r="C134" s="1">
        <f>'время открытия'!C134</f>
        <v>31</v>
      </c>
      <c r="D134" s="1"/>
      <c r="E134" s="34">
        <f t="shared" si="2"/>
        <v>100</v>
      </c>
      <c r="F134" s="76"/>
      <c r="G134" s="249" t="str">
        <f>сан.дни!F134</f>
        <v>Шаламова</v>
      </c>
    </row>
    <row r="135" spans="1:7">
      <c r="A135" s="136">
        <v>135</v>
      </c>
      <c r="B135" s="117" t="s">
        <v>601</v>
      </c>
      <c r="C135" s="1">
        <f>'время открытия'!C135</f>
        <v>31</v>
      </c>
      <c r="D135" s="1">
        <v>1</v>
      </c>
      <c r="E135" s="34">
        <f t="shared" si="2"/>
        <v>96.774193548387103</v>
      </c>
      <c r="F135" s="76" t="s">
        <v>728</v>
      </c>
      <c r="G135" s="249" t="str">
        <f>сан.дни!F135</f>
        <v>Хасанов</v>
      </c>
    </row>
    <row r="136" spans="1:7">
      <c r="A136" s="136">
        <v>136</v>
      </c>
      <c r="B136" s="117" t="s">
        <v>602</v>
      </c>
      <c r="C136" s="1">
        <f>'время открытия'!C136</f>
        <v>31</v>
      </c>
      <c r="D136" s="1"/>
      <c r="E136" s="34">
        <f t="shared" si="2"/>
        <v>100</v>
      </c>
      <c r="F136" s="76"/>
      <c r="G136" s="249" t="str">
        <f>сан.дни!F136</f>
        <v>Мансурова</v>
      </c>
    </row>
    <row r="137" spans="1:7">
      <c r="A137" s="136">
        <v>137</v>
      </c>
      <c r="B137" s="117" t="s">
        <v>604</v>
      </c>
      <c r="C137" s="1">
        <f>'время открытия'!C137</f>
        <v>31</v>
      </c>
      <c r="D137" s="1"/>
      <c r="E137" s="34">
        <f t="shared" si="2"/>
        <v>100</v>
      </c>
      <c r="F137" s="76"/>
      <c r="G137" s="249" t="str">
        <f>сан.дни!F137</f>
        <v>Савченко</v>
      </c>
    </row>
    <row r="138" spans="1:7">
      <c r="A138" s="136">
        <v>138</v>
      </c>
      <c r="B138" s="117" t="s">
        <v>634</v>
      </c>
      <c r="C138" s="1">
        <f>'время открытия'!C138</f>
        <v>31</v>
      </c>
      <c r="D138" s="240"/>
      <c r="E138" s="34">
        <f t="shared" si="2"/>
        <v>100</v>
      </c>
      <c r="F138" s="76"/>
      <c r="G138" s="249" t="str">
        <f>сан.дни!F138</f>
        <v>Калинина</v>
      </c>
    </row>
    <row r="139" spans="1:7">
      <c r="A139" s="136">
        <v>139</v>
      </c>
      <c r="B139" s="117" t="s">
        <v>609</v>
      </c>
      <c r="C139" s="1">
        <f>'время открытия'!C139</f>
        <v>31</v>
      </c>
      <c r="D139" s="1">
        <v>1</v>
      </c>
      <c r="E139" s="34">
        <f t="shared" si="2"/>
        <v>96.774193548387103</v>
      </c>
      <c r="F139" s="76" t="s">
        <v>566</v>
      </c>
      <c r="G139" s="249" t="str">
        <f>сан.дни!F139</f>
        <v>Савченко</v>
      </c>
    </row>
    <row r="140" spans="1:7">
      <c r="A140" s="136">
        <v>140</v>
      </c>
      <c r="B140" s="117" t="s">
        <v>619</v>
      </c>
      <c r="C140" s="1">
        <f>'время открытия'!C140</f>
        <v>31</v>
      </c>
      <c r="D140" s="240"/>
      <c r="E140" s="34">
        <f t="shared" ref="E140:E193" si="3">100-D140*100/C140</f>
        <v>100</v>
      </c>
      <c r="F140" s="76"/>
      <c r="G140" s="249" t="str">
        <f>сан.дни!F140</f>
        <v>Клементьева</v>
      </c>
    </row>
    <row r="141" spans="1:7">
      <c r="A141" s="151">
        <v>141</v>
      </c>
      <c r="B141" s="244" t="s">
        <v>616</v>
      </c>
      <c r="C141" s="1">
        <f>'время открытия'!C141</f>
        <v>29</v>
      </c>
      <c r="D141" s="1">
        <v>1</v>
      </c>
      <c r="E141" s="34">
        <f t="shared" si="3"/>
        <v>96.551724137931032</v>
      </c>
      <c r="F141" s="76" t="s">
        <v>640</v>
      </c>
      <c r="G141" s="249" t="str">
        <f>сан.дни!F141</f>
        <v>Калинина</v>
      </c>
    </row>
    <row r="142" spans="1:7">
      <c r="A142" s="136">
        <v>142</v>
      </c>
      <c r="B142" s="117" t="s">
        <v>646</v>
      </c>
      <c r="C142" s="1">
        <f>'время открытия'!C142</f>
        <v>31</v>
      </c>
      <c r="D142" s="1"/>
      <c r="E142" s="34">
        <f t="shared" si="3"/>
        <v>100</v>
      </c>
      <c r="F142" s="76"/>
      <c r="G142" s="249" t="str">
        <f>сан.дни!F142</f>
        <v>Хасанов</v>
      </c>
    </row>
    <row r="143" spans="1:7">
      <c r="A143" s="136">
        <v>143</v>
      </c>
      <c r="B143" s="117" t="s">
        <v>638</v>
      </c>
      <c r="C143" s="1">
        <f>'время открытия'!C143</f>
        <v>31</v>
      </c>
      <c r="D143" s="1">
        <v>1</v>
      </c>
      <c r="E143" s="34">
        <f t="shared" si="3"/>
        <v>96.774193548387103</v>
      </c>
      <c r="F143" s="76" t="s">
        <v>728</v>
      </c>
      <c r="G143" s="249" t="str">
        <f>сан.дни!F143</f>
        <v>Петухов</v>
      </c>
    </row>
    <row r="144" spans="1:7">
      <c r="A144" s="136">
        <v>144</v>
      </c>
      <c r="B144" s="117" t="s">
        <v>639</v>
      </c>
      <c r="C144" s="1">
        <f>'время открытия'!C144</f>
        <v>31</v>
      </c>
      <c r="D144" s="240"/>
      <c r="E144" s="34">
        <f t="shared" si="3"/>
        <v>100</v>
      </c>
      <c r="F144" s="76"/>
      <c r="G144" s="249" t="str">
        <f>сан.дни!F144</f>
        <v>Петухов</v>
      </c>
    </row>
    <row r="145" spans="1:7">
      <c r="A145" s="136">
        <v>145</v>
      </c>
      <c r="B145" s="117" t="s">
        <v>647</v>
      </c>
      <c r="C145" s="1">
        <f>'время открытия'!C145</f>
        <v>31</v>
      </c>
      <c r="D145" s="1">
        <v>1</v>
      </c>
      <c r="E145" s="34">
        <f t="shared" si="3"/>
        <v>96.774193548387103</v>
      </c>
      <c r="F145" s="76" t="s">
        <v>728</v>
      </c>
      <c r="G145" s="249" t="str">
        <f>сан.дни!F145</f>
        <v>Ахтямова</v>
      </c>
    </row>
    <row r="146" spans="1:7">
      <c r="A146" s="136">
        <v>146</v>
      </c>
      <c r="B146" s="117" t="s">
        <v>658</v>
      </c>
      <c r="C146" s="1">
        <f>'время открытия'!C146</f>
        <v>31</v>
      </c>
      <c r="D146" s="1">
        <v>1</v>
      </c>
      <c r="E146" s="34">
        <f t="shared" si="3"/>
        <v>96.774193548387103</v>
      </c>
      <c r="F146" s="76" t="s">
        <v>640</v>
      </c>
      <c r="G146" s="249" t="str">
        <f>сан.дни!F146</f>
        <v>Емельянова</v>
      </c>
    </row>
    <row r="147" spans="1:7">
      <c r="A147" s="136">
        <v>147</v>
      </c>
      <c r="B147" s="117" t="s">
        <v>643</v>
      </c>
      <c r="C147" s="1">
        <f>'время открытия'!C147</f>
        <v>31</v>
      </c>
      <c r="D147" s="240"/>
      <c r="E147" s="34">
        <f t="shared" si="3"/>
        <v>100</v>
      </c>
      <c r="F147" s="76"/>
      <c r="G147" s="249" t="str">
        <f>сан.дни!F147</f>
        <v>Жарникова</v>
      </c>
    </row>
    <row r="148" spans="1:7">
      <c r="A148" s="136">
        <v>148</v>
      </c>
      <c r="B148" s="117" t="s">
        <v>659</v>
      </c>
      <c r="C148" s="1">
        <f>'время открытия'!C148</f>
        <v>31</v>
      </c>
      <c r="D148" s="1">
        <v>1</v>
      </c>
      <c r="E148" s="34">
        <f t="shared" si="3"/>
        <v>96.774193548387103</v>
      </c>
      <c r="F148" s="76" t="s">
        <v>728</v>
      </c>
      <c r="G148" s="249" t="str">
        <f>сан.дни!F148</f>
        <v>Емельянова</v>
      </c>
    </row>
    <row r="149" spans="1:7">
      <c r="A149" s="136">
        <v>149</v>
      </c>
      <c r="B149" s="216" t="s">
        <v>651</v>
      </c>
      <c r="C149" s="1">
        <f>'время открытия'!C149</f>
        <v>31</v>
      </c>
      <c r="D149" s="1"/>
      <c r="E149" s="34">
        <f t="shared" si="3"/>
        <v>100</v>
      </c>
      <c r="F149" s="76"/>
      <c r="G149" s="249" t="str">
        <f>сан.дни!F149</f>
        <v>Мазырин</v>
      </c>
    </row>
    <row r="150" spans="1:7">
      <c r="A150" s="136">
        <v>150</v>
      </c>
      <c r="B150" s="216" t="s">
        <v>660</v>
      </c>
      <c r="C150" s="1">
        <f>'время открытия'!C150</f>
        <v>31</v>
      </c>
      <c r="D150" s="1"/>
      <c r="E150" s="34">
        <f t="shared" si="3"/>
        <v>100</v>
      </c>
      <c r="F150" s="76"/>
      <c r="G150" s="249" t="str">
        <f>сан.дни!F150</f>
        <v>Коровина</v>
      </c>
    </row>
    <row r="151" spans="1:7">
      <c r="A151" s="136">
        <v>151</v>
      </c>
      <c r="B151" s="216" t="s">
        <v>653</v>
      </c>
      <c r="C151" s="1">
        <f>'время открытия'!C151</f>
        <v>29</v>
      </c>
      <c r="D151" s="1">
        <v>1</v>
      </c>
      <c r="E151" s="34">
        <f t="shared" si="3"/>
        <v>96.551724137931032</v>
      </c>
      <c r="F151" s="76" t="s">
        <v>732</v>
      </c>
      <c r="G151" s="249" t="str">
        <f>сан.дни!F151</f>
        <v>Калинина</v>
      </c>
    </row>
    <row r="152" spans="1:7">
      <c r="A152" s="136">
        <v>152</v>
      </c>
      <c r="B152" s="216" t="s">
        <v>661</v>
      </c>
      <c r="C152" s="1">
        <f>'время открытия'!C152</f>
        <v>31</v>
      </c>
      <c r="D152" s="1"/>
      <c r="E152" s="34">
        <f t="shared" si="3"/>
        <v>100</v>
      </c>
      <c r="F152" s="76"/>
      <c r="G152" s="249" t="str">
        <f>сан.дни!F152</f>
        <v>Савченко</v>
      </c>
    </row>
    <row r="153" spans="1:7">
      <c r="A153" s="136">
        <v>153</v>
      </c>
      <c r="B153" s="136" t="s">
        <v>679</v>
      </c>
      <c r="C153" s="1">
        <f>'время открытия'!C153</f>
        <v>31</v>
      </c>
      <c r="D153" s="1"/>
      <c r="E153" s="34">
        <f t="shared" si="3"/>
        <v>100</v>
      </c>
      <c r="F153" s="76"/>
      <c r="G153" s="249" t="str">
        <f>сан.дни!F153</f>
        <v>Мансурова</v>
      </c>
    </row>
    <row r="154" spans="1:7">
      <c r="A154" s="136">
        <v>155</v>
      </c>
      <c r="B154" s="136" t="s">
        <v>656</v>
      </c>
      <c r="C154" s="1">
        <f>'время открытия'!C154</f>
        <v>29</v>
      </c>
      <c r="D154" s="1">
        <v>1</v>
      </c>
      <c r="E154" s="34">
        <f t="shared" si="3"/>
        <v>96.551724137931032</v>
      </c>
      <c r="F154" s="76" t="s">
        <v>728</v>
      </c>
      <c r="G154" s="249" t="str">
        <f>сан.дни!F154</f>
        <v>Дарьин</v>
      </c>
    </row>
    <row r="155" spans="1:7">
      <c r="A155" s="136">
        <v>156</v>
      </c>
      <c r="B155" s="136" t="s">
        <v>657</v>
      </c>
      <c r="C155" s="1">
        <f>'время открытия'!C155</f>
        <v>31</v>
      </c>
      <c r="D155" s="1"/>
      <c r="E155" s="34">
        <f t="shared" si="3"/>
        <v>100</v>
      </c>
      <c r="F155" s="76"/>
      <c r="G155" s="249" t="str">
        <f>сан.дни!F155</f>
        <v>Мазырин</v>
      </c>
    </row>
    <row r="156" spans="1:7">
      <c r="A156" s="136">
        <v>157</v>
      </c>
      <c r="B156" s="117" t="s">
        <v>742</v>
      </c>
      <c r="C156" s="1">
        <f>'время открытия'!C156</f>
        <v>25</v>
      </c>
      <c r="D156" s="1"/>
      <c r="E156" s="34">
        <f t="shared" si="3"/>
        <v>100</v>
      </c>
      <c r="F156" s="76"/>
      <c r="G156" s="249" t="str">
        <f>сан.дни!F156</f>
        <v>Калинина</v>
      </c>
    </row>
    <row r="157" spans="1:7">
      <c r="A157" s="136">
        <v>158</v>
      </c>
      <c r="B157" s="136" t="s">
        <v>665</v>
      </c>
      <c r="C157" s="1">
        <f>'время открытия'!C157</f>
        <v>31</v>
      </c>
      <c r="D157" s="1">
        <v>2</v>
      </c>
      <c r="E157" s="34">
        <f t="shared" si="3"/>
        <v>93.548387096774192</v>
      </c>
      <c r="F157" s="76" t="s">
        <v>826</v>
      </c>
      <c r="G157" s="249" t="str">
        <f>сан.дни!F157</f>
        <v>Емельянова</v>
      </c>
    </row>
    <row r="158" spans="1:7">
      <c r="A158" s="136">
        <v>159</v>
      </c>
      <c r="B158" s="136" t="s">
        <v>664</v>
      </c>
      <c r="C158" s="1">
        <f>'время открытия'!C158</f>
        <v>31</v>
      </c>
      <c r="D158" s="240"/>
      <c r="E158" s="34">
        <f t="shared" si="3"/>
        <v>100</v>
      </c>
      <c r="F158" s="76"/>
      <c r="G158" s="249" t="str">
        <f>сан.дни!F158</f>
        <v>Мазырин</v>
      </c>
    </row>
    <row r="159" spans="1:7">
      <c r="A159" s="136">
        <v>160</v>
      </c>
      <c r="B159" s="136" t="s">
        <v>731</v>
      </c>
      <c r="C159" s="1">
        <f>'время открытия'!C159</f>
        <v>31</v>
      </c>
      <c r="D159" s="240"/>
      <c r="E159" s="34">
        <f t="shared" si="3"/>
        <v>100</v>
      </c>
      <c r="F159" s="76"/>
      <c r="G159" s="249" t="str">
        <f>сан.дни!F159</f>
        <v>Петухов</v>
      </c>
    </row>
    <row r="160" spans="1:7">
      <c r="A160" s="136">
        <v>161</v>
      </c>
      <c r="B160" s="136" t="s">
        <v>670</v>
      </c>
      <c r="C160" s="1">
        <f>'время открытия'!C160</f>
        <v>29</v>
      </c>
      <c r="D160" s="240"/>
      <c r="E160" s="34">
        <f t="shared" si="3"/>
        <v>100</v>
      </c>
      <c r="F160" s="76"/>
      <c r="G160" s="249" t="str">
        <f>сан.дни!F160</f>
        <v>Трусов</v>
      </c>
    </row>
    <row r="161" spans="1:7">
      <c r="A161" s="136">
        <v>162</v>
      </c>
      <c r="B161" s="136" t="s">
        <v>671</v>
      </c>
      <c r="C161" s="1">
        <f>'время открытия'!C161</f>
        <v>31</v>
      </c>
      <c r="D161" s="1">
        <v>1</v>
      </c>
      <c r="E161" s="34">
        <f t="shared" si="3"/>
        <v>96.774193548387103</v>
      </c>
      <c r="F161" s="76" t="s">
        <v>640</v>
      </c>
      <c r="G161" s="249" t="str">
        <f>сан.дни!F161</f>
        <v>Савченко</v>
      </c>
    </row>
    <row r="162" spans="1:7">
      <c r="A162" s="136">
        <v>163</v>
      </c>
      <c r="B162" s="136" t="s">
        <v>672</v>
      </c>
      <c r="C162" s="1">
        <f>'время открытия'!C162</f>
        <v>31</v>
      </c>
      <c r="D162" s="1"/>
      <c r="E162" s="34">
        <f t="shared" si="3"/>
        <v>100</v>
      </c>
      <c r="F162" s="76"/>
      <c r="G162" s="249" t="str">
        <f>сан.дни!F162</f>
        <v>Неуймина</v>
      </c>
    </row>
    <row r="163" spans="1:7">
      <c r="A163" s="136">
        <v>165</v>
      </c>
      <c r="B163" s="136" t="s">
        <v>686</v>
      </c>
      <c r="C163" s="1">
        <f>'время открытия'!C163</f>
        <v>31</v>
      </c>
      <c r="D163" s="1"/>
      <c r="E163" s="34">
        <f t="shared" si="3"/>
        <v>100</v>
      </c>
      <c r="F163" s="76"/>
      <c r="G163" s="249" t="str">
        <f>сан.дни!F163</f>
        <v>Емельянова</v>
      </c>
    </row>
    <row r="164" spans="1:7">
      <c r="A164" s="136">
        <v>166</v>
      </c>
      <c r="B164" s="136" t="s">
        <v>687</v>
      </c>
      <c r="C164" s="1">
        <f>'время открытия'!C164</f>
        <v>31</v>
      </c>
      <c r="D164" s="1">
        <v>1</v>
      </c>
      <c r="E164" s="34">
        <f t="shared" si="3"/>
        <v>96.774193548387103</v>
      </c>
      <c r="F164" s="76" t="s">
        <v>728</v>
      </c>
      <c r="G164" s="249" t="str">
        <f>сан.дни!F164</f>
        <v>Савченко</v>
      </c>
    </row>
    <row r="165" spans="1:7">
      <c r="A165" s="136">
        <v>167</v>
      </c>
      <c r="B165" s="136" t="s">
        <v>688</v>
      </c>
      <c r="C165" s="1">
        <f>'время открытия'!C165</f>
        <v>31</v>
      </c>
      <c r="D165" s="1">
        <v>1</v>
      </c>
      <c r="E165" s="34">
        <f t="shared" si="3"/>
        <v>96.774193548387103</v>
      </c>
      <c r="F165" s="76" t="s">
        <v>640</v>
      </c>
      <c r="G165" s="249" t="str">
        <f>сан.дни!F165</f>
        <v>Емельянова</v>
      </c>
    </row>
    <row r="166" spans="1:7">
      <c r="A166" s="136">
        <v>168</v>
      </c>
      <c r="B166" s="136" t="s">
        <v>678</v>
      </c>
      <c r="C166" s="1">
        <f>'время открытия'!C166</f>
        <v>31</v>
      </c>
      <c r="D166" s="1"/>
      <c r="E166" s="34">
        <f t="shared" si="3"/>
        <v>100</v>
      </c>
      <c r="F166" s="76"/>
      <c r="G166" s="249" t="str">
        <f>сан.дни!F166</f>
        <v>Жарникова</v>
      </c>
    </row>
    <row r="167" spans="1:7">
      <c r="A167" s="136">
        <v>173</v>
      </c>
      <c r="B167" s="136" t="s">
        <v>806</v>
      </c>
      <c r="C167" s="1">
        <f>'время открытия'!C167</f>
        <v>4</v>
      </c>
      <c r="D167" s="1"/>
      <c r="E167" s="34">
        <f t="shared" si="3"/>
        <v>100</v>
      </c>
      <c r="F167" s="76"/>
      <c r="G167" s="249" t="str">
        <f>сан.дни!F167</f>
        <v>Савченко</v>
      </c>
    </row>
    <row r="168" spans="1:7">
      <c r="A168" s="136">
        <v>174</v>
      </c>
      <c r="B168" s="117" t="s">
        <v>734</v>
      </c>
      <c r="C168" s="1">
        <f>'время открытия'!C168</f>
        <v>31</v>
      </c>
      <c r="D168" s="1"/>
      <c r="E168" s="34">
        <f t="shared" si="3"/>
        <v>100</v>
      </c>
      <c r="F168" s="76"/>
      <c r="G168" s="249" t="str">
        <f>сан.дни!F168</f>
        <v>Ахтямова</v>
      </c>
    </row>
    <row r="169" spans="1:7">
      <c r="A169" s="136">
        <v>175</v>
      </c>
      <c r="B169" s="136" t="s">
        <v>794</v>
      </c>
      <c r="C169" s="1">
        <f>'время открытия'!C169</f>
        <v>4</v>
      </c>
      <c r="D169" s="1"/>
      <c r="E169" s="34">
        <f t="shared" si="3"/>
        <v>100</v>
      </c>
      <c r="F169" s="76"/>
      <c r="G169" s="249" t="str">
        <f>сан.дни!F169</f>
        <v>Калинина</v>
      </c>
    </row>
    <row r="170" spans="1:7">
      <c r="A170" s="136">
        <v>176</v>
      </c>
      <c r="B170" s="136" t="s">
        <v>795</v>
      </c>
      <c r="C170" s="1">
        <f>'время открытия'!C170</f>
        <v>4</v>
      </c>
      <c r="D170" s="1"/>
      <c r="E170" s="34">
        <f t="shared" si="3"/>
        <v>100</v>
      </c>
      <c r="F170" s="76"/>
      <c r="G170" s="249" t="str">
        <f>сан.дни!F170</f>
        <v>Клементьева</v>
      </c>
    </row>
    <row r="171" spans="1:7">
      <c r="A171" s="136">
        <v>178</v>
      </c>
      <c r="B171" s="117" t="s">
        <v>753</v>
      </c>
      <c r="C171" s="1">
        <f>'время открытия'!C171</f>
        <v>18</v>
      </c>
      <c r="D171" s="1">
        <v>1</v>
      </c>
      <c r="E171" s="34">
        <f t="shared" si="3"/>
        <v>94.444444444444443</v>
      </c>
      <c r="F171" s="76" t="s">
        <v>789</v>
      </c>
      <c r="G171" s="249" t="str">
        <f>сан.дни!F171</f>
        <v xml:space="preserve">Ахрамеева </v>
      </c>
    </row>
    <row r="172" spans="1:7">
      <c r="A172" s="136">
        <v>179</v>
      </c>
      <c r="B172" s="117" t="s">
        <v>754</v>
      </c>
      <c r="C172" s="1">
        <f>'время открытия'!C172</f>
        <v>18</v>
      </c>
      <c r="D172" s="1"/>
      <c r="E172" s="34">
        <f t="shared" si="3"/>
        <v>100</v>
      </c>
      <c r="F172" s="76"/>
      <c r="G172" s="249" t="str">
        <f>сан.дни!F172</f>
        <v>Клементьева</v>
      </c>
    </row>
    <row r="173" spans="1:7">
      <c r="A173" s="136">
        <v>180</v>
      </c>
      <c r="B173" s="136" t="s">
        <v>796</v>
      </c>
      <c r="C173" s="1">
        <f>'время открытия'!C173</f>
        <v>4</v>
      </c>
      <c r="D173" s="1"/>
      <c r="E173" s="34">
        <f t="shared" si="3"/>
        <v>100</v>
      </c>
      <c r="F173" s="76"/>
      <c r="G173" s="249" t="str">
        <f>сан.дни!F173</f>
        <v>Калинина</v>
      </c>
    </row>
    <row r="174" spans="1:7">
      <c r="A174" s="136">
        <v>181</v>
      </c>
      <c r="B174" s="117" t="s">
        <v>743</v>
      </c>
      <c r="C174" s="1">
        <f>'время открытия'!C174</f>
        <v>31</v>
      </c>
      <c r="D174" s="1"/>
      <c r="E174" s="34">
        <f t="shared" si="3"/>
        <v>100</v>
      </c>
      <c r="F174" s="76"/>
      <c r="G174" s="249" t="str">
        <f>сан.дни!F174</f>
        <v>Савченко</v>
      </c>
    </row>
    <row r="175" spans="1:7">
      <c r="A175" s="136">
        <v>182</v>
      </c>
      <c r="B175" s="117" t="s">
        <v>749</v>
      </c>
      <c r="C175" s="1">
        <f>'время открытия'!C175</f>
        <v>31</v>
      </c>
      <c r="D175" s="1"/>
      <c r="E175" s="34">
        <f t="shared" si="3"/>
        <v>100</v>
      </c>
      <c r="F175" s="76"/>
      <c r="G175" s="249" t="str">
        <f>сан.дни!F175</f>
        <v>Ахтямова</v>
      </c>
    </row>
    <row r="176" spans="1:7">
      <c r="A176" s="136">
        <v>183</v>
      </c>
      <c r="B176" s="117" t="s">
        <v>782</v>
      </c>
      <c r="C176" s="1">
        <f>'время открытия'!C176</f>
        <v>10</v>
      </c>
      <c r="D176" s="1"/>
      <c r="E176" s="34">
        <f t="shared" si="3"/>
        <v>100</v>
      </c>
      <c r="F176" s="76"/>
      <c r="G176" s="249" t="str">
        <f>сан.дни!F176</f>
        <v>Сазонова</v>
      </c>
    </row>
    <row r="177" spans="1:7">
      <c r="A177" s="136">
        <v>184</v>
      </c>
      <c r="B177" s="117" t="s">
        <v>783</v>
      </c>
      <c r="C177" s="1">
        <f>'время открытия'!C177</f>
        <v>10</v>
      </c>
      <c r="D177" s="1"/>
      <c r="E177" s="34">
        <f t="shared" si="3"/>
        <v>100</v>
      </c>
      <c r="F177" s="76"/>
      <c r="G177" s="249" t="str">
        <f>сан.дни!F177</f>
        <v>Сазонова</v>
      </c>
    </row>
    <row r="178" spans="1:7">
      <c r="A178" s="136">
        <v>185</v>
      </c>
      <c r="B178" s="117" t="s">
        <v>758</v>
      </c>
      <c r="C178" s="1">
        <f>'время открытия'!C178</f>
        <v>15</v>
      </c>
      <c r="D178" s="1"/>
      <c r="E178" s="34">
        <f t="shared" si="3"/>
        <v>100</v>
      </c>
      <c r="F178" s="76"/>
      <c r="G178" s="249" t="str">
        <f>сан.дни!F178</f>
        <v>Ахтямова</v>
      </c>
    </row>
    <row r="179" spans="1:7">
      <c r="A179" s="136">
        <v>186</v>
      </c>
      <c r="B179" s="117" t="s">
        <v>744</v>
      </c>
      <c r="C179" s="1">
        <f>'время открытия'!C179</f>
        <v>21</v>
      </c>
      <c r="D179" s="1"/>
      <c r="E179" s="34">
        <f t="shared" si="3"/>
        <v>100</v>
      </c>
      <c r="F179" s="76"/>
      <c r="G179" s="249" t="str">
        <f>сан.дни!F179</f>
        <v>Емельянова</v>
      </c>
    </row>
    <row r="180" spans="1:7">
      <c r="A180" s="136">
        <v>187</v>
      </c>
      <c r="B180" s="117" t="s">
        <v>745</v>
      </c>
      <c r="C180" s="1">
        <f>'время открытия'!C180</f>
        <v>21</v>
      </c>
      <c r="D180" s="1">
        <v>3</v>
      </c>
      <c r="E180" s="34">
        <f t="shared" si="3"/>
        <v>85.714285714285708</v>
      </c>
      <c r="F180" s="76" t="s">
        <v>790</v>
      </c>
      <c r="G180" s="249" t="str">
        <f>сан.дни!F180</f>
        <v>Клементьева</v>
      </c>
    </row>
    <row r="181" spans="1:7">
      <c r="A181" s="136">
        <v>188</v>
      </c>
      <c r="B181" s="117" t="s">
        <v>759</v>
      </c>
      <c r="C181" s="1">
        <f>'время открытия'!C181</f>
        <v>18</v>
      </c>
      <c r="D181" s="1"/>
      <c r="E181" s="34">
        <f t="shared" si="3"/>
        <v>100</v>
      </c>
      <c r="F181" s="76"/>
      <c r="G181" s="249" t="str">
        <f>сан.дни!F181</f>
        <v>Савченко</v>
      </c>
    </row>
    <row r="182" spans="1:7">
      <c r="A182" s="136">
        <v>189</v>
      </c>
      <c r="B182" s="136" t="s">
        <v>797</v>
      </c>
      <c r="C182" s="1">
        <f>'время открытия'!C182</f>
        <v>4</v>
      </c>
      <c r="D182" s="1"/>
      <c r="E182" s="34">
        <f t="shared" si="3"/>
        <v>100</v>
      </c>
      <c r="F182" s="76"/>
      <c r="G182" s="249" t="str">
        <f>сан.дни!F182</f>
        <v>Дарьин</v>
      </c>
    </row>
    <row r="183" spans="1:7">
      <c r="A183" s="136">
        <v>190</v>
      </c>
      <c r="B183" s="117" t="s">
        <v>807</v>
      </c>
      <c r="C183" s="1">
        <f>'время открытия'!C183</f>
        <v>4</v>
      </c>
      <c r="D183" s="1"/>
      <c r="E183" s="34">
        <f t="shared" si="3"/>
        <v>100</v>
      </c>
      <c r="F183" s="76"/>
      <c r="G183" s="249" t="str">
        <f>сан.дни!F183</f>
        <v>Емельянова</v>
      </c>
    </row>
    <row r="184" spans="1:7">
      <c r="A184" s="136">
        <v>191</v>
      </c>
      <c r="B184" s="117" t="s">
        <v>808</v>
      </c>
      <c r="C184" s="1">
        <f>'время открытия'!C184</f>
        <v>4</v>
      </c>
      <c r="D184" s="1"/>
      <c r="E184" s="34">
        <f t="shared" si="3"/>
        <v>100</v>
      </c>
      <c r="F184" s="76"/>
      <c r="G184" s="249" t="str">
        <f>сан.дни!F184</f>
        <v>Емельянова</v>
      </c>
    </row>
    <row r="185" spans="1:7">
      <c r="A185" s="136">
        <v>194</v>
      </c>
      <c r="B185" s="117" t="s">
        <v>773</v>
      </c>
      <c r="C185" s="1">
        <f>'время открытия'!C185</f>
        <v>7</v>
      </c>
      <c r="D185" s="1"/>
      <c r="E185" s="34">
        <f t="shared" si="3"/>
        <v>100</v>
      </c>
      <c r="F185" s="76"/>
      <c r="G185" s="249" t="str">
        <f>сан.дни!F185</f>
        <v>Дарьин</v>
      </c>
    </row>
    <row r="186" spans="1:7">
      <c r="A186" s="136">
        <v>195</v>
      </c>
      <c r="B186" s="117" t="s">
        <v>781</v>
      </c>
      <c r="C186" s="1">
        <f>'время открытия'!C186</f>
        <v>8</v>
      </c>
      <c r="D186" s="1">
        <v>2</v>
      </c>
      <c r="E186" s="34">
        <f t="shared" si="3"/>
        <v>75</v>
      </c>
      <c r="F186" s="76" t="s">
        <v>566</v>
      </c>
      <c r="G186" s="249" t="str">
        <f>сан.дни!F186</f>
        <v>Сазонова</v>
      </c>
    </row>
    <row r="187" spans="1:7">
      <c r="A187" s="136">
        <v>196</v>
      </c>
      <c r="B187" s="136" t="s">
        <v>809</v>
      </c>
      <c r="C187" s="1">
        <f>'время открытия'!C187</f>
        <v>3</v>
      </c>
      <c r="D187" s="1"/>
      <c r="E187" s="34">
        <f t="shared" si="3"/>
        <v>100</v>
      </c>
      <c r="F187" s="76"/>
      <c r="G187" s="249" t="str">
        <f>сан.дни!F187</f>
        <v>Мансурова</v>
      </c>
    </row>
    <row r="188" spans="1:7">
      <c r="A188" s="136">
        <v>197</v>
      </c>
      <c r="B188" s="117" t="s">
        <v>750</v>
      </c>
      <c r="C188" s="1">
        <f>'время открытия'!C188</f>
        <v>19</v>
      </c>
      <c r="D188" s="1">
        <v>1</v>
      </c>
      <c r="E188" s="34">
        <f t="shared" si="3"/>
        <v>94.73684210526315</v>
      </c>
      <c r="F188" s="76" t="s">
        <v>767</v>
      </c>
      <c r="G188" s="249" t="str">
        <f>сан.дни!F188</f>
        <v>Хасанов</v>
      </c>
    </row>
    <row r="189" spans="1:7">
      <c r="A189" s="136">
        <v>199</v>
      </c>
      <c r="B189" s="136" t="s">
        <v>810</v>
      </c>
      <c r="C189" s="1">
        <f>'время открытия'!C189</f>
        <v>3</v>
      </c>
      <c r="D189" s="1"/>
      <c r="E189" s="34">
        <f t="shared" si="3"/>
        <v>100</v>
      </c>
      <c r="F189" s="76"/>
      <c r="G189" s="249" t="str">
        <f>сан.дни!F189</f>
        <v>Коровина</v>
      </c>
    </row>
    <row r="190" spans="1:7">
      <c r="A190" s="136">
        <v>200</v>
      </c>
      <c r="B190" s="117" t="s">
        <v>780</v>
      </c>
      <c r="C190" s="1">
        <f>'время открытия'!C190</f>
        <v>10</v>
      </c>
      <c r="D190" s="1">
        <v>1</v>
      </c>
      <c r="E190" s="34">
        <f t="shared" si="3"/>
        <v>90</v>
      </c>
      <c r="F190" s="76" t="s">
        <v>827</v>
      </c>
      <c r="G190" s="249" t="str">
        <f>сан.дни!F190</f>
        <v>Савченко</v>
      </c>
    </row>
    <row r="191" spans="1:7">
      <c r="A191" s="136">
        <v>204</v>
      </c>
      <c r="B191" s="136" t="s">
        <v>802</v>
      </c>
      <c r="C191" s="1">
        <f>'время открытия'!C191</f>
        <v>1</v>
      </c>
      <c r="D191" s="1"/>
      <c r="E191" s="34">
        <f t="shared" si="3"/>
        <v>100</v>
      </c>
      <c r="F191" s="76"/>
      <c r="G191" s="249" t="str">
        <f>сан.дни!F191</f>
        <v>Неуймина</v>
      </c>
    </row>
    <row r="192" spans="1:7">
      <c r="A192" s="136">
        <v>206</v>
      </c>
      <c r="B192" s="136" t="s">
        <v>811</v>
      </c>
      <c r="C192" s="1">
        <f>'время открытия'!C192</f>
        <v>4</v>
      </c>
      <c r="D192" s="1">
        <v>1</v>
      </c>
      <c r="E192" s="34">
        <f t="shared" si="3"/>
        <v>75</v>
      </c>
      <c r="F192" s="76" t="s">
        <v>566</v>
      </c>
      <c r="G192" s="249" t="str">
        <f>сан.дни!F192</f>
        <v>Ахтямова</v>
      </c>
    </row>
    <row r="193" spans="1:10">
      <c r="A193" s="136">
        <v>207</v>
      </c>
      <c r="B193" s="136" t="s">
        <v>812</v>
      </c>
      <c r="C193" s="1">
        <f>'время открытия'!C193</f>
        <v>5</v>
      </c>
      <c r="D193" s="1"/>
      <c r="E193" s="34">
        <f t="shared" si="3"/>
        <v>100</v>
      </c>
      <c r="F193" s="76"/>
      <c r="G193" s="249" t="str">
        <f>сан.дни!F193</f>
        <v>Ахтямова</v>
      </c>
    </row>
    <row r="196" spans="1:10">
      <c r="A196" s="2">
        <v>1</v>
      </c>
      <c r="B196" s="136" t="s">
        <v>530</v>
      </c>
      <c r="C196" s="167">
        <f>AVERAGE(E68,E115,E117,E145,E168,E175,E178,E192,E193)</f>
        <v>96.863799283154123</v>
      </c>
      <c r="I196" s="4">
        <v>100</v>
      </c>
      <c r="J196" s="48"/>
    </row>
    <row r="197" spans="1:10">
      <c r="A197" s="2">
        <v>2</v>
      </c>
      <c r="B197" s="136" t="s">
        <v>761</v>
      </c>
      <c r="C197" s="167">
        <f>AVERAGE(E53,E54,E69,E116,E143,E144,E159)</f>
        <v>99.539170506912441</v>
      </c>
      <c r="I197" s="4" t="s">
        <v>532</v>
      </c>
      <c r="J197" s="49"/>
    </row>
    <row r="198" spans="1:10">
      <c r="A198" s="2">
        <v>3</v>
      </c>
      <c r="B198" s="136" t="s">
        <v>697</v>
      </c>
      <c r="C198" s="167">
        <f>AVERAGE(E80,E100,E121,E130,E146,E148,E157,E163,E165,E179,E183,E184)</f>
        <v>98.65591397849461</v>
      </c>
      <c r="I198" s="4" t="s">
        <v>183</v>
      </c>
      <c r="J198" s="50"/>
    </row>
    <row r="199" spans="1:10">
      <c r="A199" s="2">
        <v>4</v>
      </c>
      <c r="B199" s="136" t="s">
        <v>567</v>
      </c>
      <c r="C199" s="167">
        <f>AVERAGE(E95,E97,E99,E122,E126,E150,E189)</f>
        <v>99.010069977811909</v>
      </c>
    </row>
    <row r="200" spans="1:10">
      <c r="A200" s="2">
        <v>5</v>
      </c>
      <c r="B200" s="136" t="s">
        <v>169</v>
      </c>
      <c r="C200" s="167">
        <f>AVERAGE(E190,E72,E73,E84,E101,E111,E118,E119,E129,E133,E137,E139,E152,E161,E164,E174,E181,E167)</f>
        <v>98.189964157706086</v>
      </c>
    </row>
    <row r="201" spans="1:10">
      <c r="A201" s="2">
        <v>6</v>
      </c>
      <c r="B201" s="136" t="s">
        <v>626</v>
      </c>
      <c r="C201" s="167">
        <f>AVERAGE(E61,E76,E105,E106,E131,E160)</f>
        <v>99.404761904761912</v>
      </c>
    </row>
    <row r="202" spans="1:10">
      <c r="A202" s="2">
        <v>7</v>
      </c>
      <c r="B202" s="136" t="s">
        <v>763</v>
      </c>
      <c r="C202" s="167">
        <f>AVERAGE(E113,E114,E132,E134)</f>
        <v>98.387096774193552</v>
      </c>
    </row>
    <row r="203" spans="1:10">
      <c r="A203" s="2">
        <v>8</v>
      </c>
      <c r="B203" s="136" t="s">
        <v>698</v>
      </c>
      <c r="C203" s="167">
        <f>AVERAGE(E2,E10,E25,E33,E34,E36,E40,E41,E51,E58,E59,E60,E63,E78,E91,E171)</f>
        <v>99.249551971326156</v>
      </c>
    </row>
    <row r="204" spans="1:10">
      <c r="A204" s="2">
        <v>9</v>
      </c>
      <c r="B204" s="136" t="s">
        <v>696</v>
      </c>
      <c r="C204" s="167">
        <f>AVERAGE(E22,E27,E38,E50,E55,E56,E57,E74,E86,E88,E147,E166)</f>
        <v>99.193548387096769</v>
      </c>
      <c r="F204" s="116"/>
    </row>
    <row r="205" spans="1:10">
      <c r="A205" s="2">
        <v>10</v>
      </c>
      <c r="B205" s="136" t="s">
        <v>629</v>
      </c>
      <c r="C205" s="167">
        <f>AVERAGE(E11,E21,E29,E31,E65,E89,E90,E96,E98,E138,E141,E151,E156,E173,E169)</f>
        <v>99.095291064145343</v>
      </c>
      <c r="F205" s="116"/>
    </row>
    <row r="206" spans="1:10">
      <c r="A206" s="2">
        <v>11</v>
      </c>
      <c r="B206" s="136" t="s">
        <v>168</v>
      </c>
      <c r="C206" s="167">
        <f>AVERAGE(E170,E14,E16,E19,E28,E43,E45,E66,E79,E93,E94,E102,E112,E140,E172,E180)</f>
        <v>98.495583717357917</v>
      </c>
      <c r="F206" s="116"/>
    </row>
    <row r="207" spans="1:10">
      <c r="A207" s="2">
        <v>12</v>
      </c>
      <c r="B207" s="136" t="s">
        <v>699</v>
      </c>
      <c r="C207" s="167">
        <f>AVERAGE(E23,E32,E37,E49,E64,E85,E110,E124,E127,E149,E155,E158)</f>
        <v>99.193548387096769</v>
      </c>
      <c r="F207" s="116"/>
    </row>
    <row r="208" spans="1:10">
      <c r="A208" s="2">
        <v>13</v>
      </c>
      <c r="B208" s="136" t="s">
        <v>700</v>
      </c>
      <c r="C208" s="167">
        <f>AVERAGE(E24,E26,E35,E46,E67,E52,E70,E83,E87,E92,E103,E107,E109,E128,E136,E153,E187)</f>
        <v>99.222011385199238</v>
      </c>
    </row>
    <row r="209" spans="1:5">
      <c r="A209" s="2">
        <v>14</v>
      </c>
      <c r="B209" s="136" t="s">
        <v>509</v>
      </c>
      <c r="C209" s="167">
        <f>AVERAGE(E191,E3,E4,E5,E7,E9,E13,E18,E30,E42,E44,E48,E62,E82,E120,E123,E162)</f>
        <v>99.607406922724593</v>
      </c>
    </row>
    <row r="210" spans="1:5">
      <c r="A210" s="2">
        <v>15</v>
      </c>
      <c r="B210" s="136" t="s">
        <v>762</v>
      </c>
      <c r="C210" s="167">
        <f>AVERAGE(E182,E6,E8,E12,E20,E81,E154,E185)</f>
        <v>98.762513904338149</v>
      </c>
    </row>
    <row r="211" spans="1:5">
      <c r="A211" s="2">
        <v>16</v>
      </c>
      <c r="B211" s="136" t="s">
        <v>627</v>
      </c>
      <c r="C211" s="167">
        <f>AVERAGE(E15,E17,E39,E47,E71,E75,E77,E104,E108,E125,E135,E142,E188)</f>
        <v>99.347002742588472</v>
      </c>
    </row>
    <row r="212" spans="1:5">
      <c r="A212" s="116"/>
      <c r="B212" s="239"/>
      <c r="C212" s="153"/>
      <c r="D212" s="153"/>
      <c r="E212" s="112"/>
    </row>
    <row r="213" spans="1:5">
      <c r="B213" s="196"/>
      <c r="E213" s="112"/>
    </row>
    <row r="214" spans="1:5">
      <c r="A214" s="2">
        <v>1</v>
      </c>
      <c r="B214" s="136" t="s">
        <v>442</v>
      </c>
      <c r="C214" s="167">
        <f>E77</f>
        <v>100</v>
      </c>
      <c r="D214" s="153"/>
      <c r="E214" s="112"/>
    </row>
    <row r="215" spans="1:5">
      <c r="A215" s="2">
        <v>2</v>
      </c>
      <c r="B215" s="136" t="s">
        <v>117</v>
      </c>
      <c r="C215" s="167">
        <f>AVERAGE(E67,E70,E26,E109)</f>
        <v>99.193548387096769</v>
      </c>
      <c r="D215" s="153"/>
      <c r="E215" s="112"/>
    </row>
    <row r="216" spans="1:5">
      <c r="A216" s="2">
        <v>3</v>
      </c>
      <c r="B216" s="136" t="s">
        <v>598</v>
      </c>
      <c r="C216" s="167">
        <f>AVERAGE(E129,E161)</f>
        <v>98.387096774193552</v>
      </c>
      <c r="D216" s="153"/>
      <c r="E216" s="112"/>
    </row>
    <row r="217" spans="1:5">
      <c r="A217" s="2">
        <v>4</v>
      </c>
      <c r="B217" s="136" t="s">
        <v>119</v>
      </c>
      <c r="C217" s="167">
        <f>AVERAGE(E46,E92,E107,E128,E187)</f>
        <v>98</v>
      </c>
      <c r="D217" s="153"/>
      <c r="E217" s="112"/>
    </row>
    <row r="218" spans="1:5">
      <c r="A218" s="2">
        <v>5</v>
      </c>
      <c r="B218" s="136" t="s">
        <v>112</v>
      </c>
      <c r="C218" s="167">
        <f>AVERAGE(E169,E173,E182,E170,E191,E185,E171,E172,E188,E156,E180,E2,E3,E4,E5,E6,E7,E8,E9,E10,E11,E12,E13,E14,E15,E16,E17,E18,E19,E20,E21,E22,E23,E24,E25,E27,E28,E29,E30,E31,E32,E33,E34,E35,E36,E37,E38,E39,E40,E41,E42,E43,E44,E45,E47,E48,E49,E50,E51,E52,E55,E56,E57,E58,E59,E60,E62,E63,E64,E65,E66,E71,E74,E75,E78,E79,E81,E82,E83,E85,E86,E87,E88,E89,E90,E91,E93,E94,E96,E98,E102,E103,E104,E108,E110,E112,E120,E123,E124,E127,E135,E136,E138,E140,E141,E147,E149,E151,E153,E154,E155,E158,E162,E166)</f>
        <v>99.174857568825615</v>
      </c>
      <c r="D218" s="153"/>
      <c r="E218" s="112"/>
    </row>
    <row r="219" spans="1:5">
      <c r="A219" s="2">
        <v>6</v>
      </c>
      <c r="B219" s="136" t="s">
        <v>614</v>
      </c>
      <c r="C219" s="167">
        <f>AVERAGE(E133,E174)</f>
        <v>98.387096774193552</v>
      </c>
      <c r="D219" s="153"/>
      <c r="E219" s="112"/>
    </row>
    <row r="220" spans="1:5">
      <c r="A220" s="2">
        <v>7</v>
      </c>
      <c r="B220" s="136" t="s">
        <v>524</v>
      </c>
      <c r="C220" s="167">
        <f>AVERAGE(E95,E97,E99,E122,E126,E150,E189)</f>
        <v>99.010069977811909</v>
      </c>
      <c r="D220" s="153"/>
      <c r="E220" s="112"/>
    </row>
    <row r="221" spans="1:5">
      <c r="A221" s="2">
        <v>8</v>
      </c>
      <c r="B221" s="136" t="s">
        <v>805</v>
      </c>
      <c r="C221" s="167">
        <f>AVERAGE(E183,E184)</f>
        <v>100</v>
      </c>
      <c r="D221" s="153"/>
      <c r="E221" s="112"/>
    </row>
    <row r="222" spans="1:5">
      <c r="A222" s="2">
        <v>9</v>
      </c>
      <c r="B222" s="136" t="s">
        <v>649</v>
      </c>
      <c r="C222" s="167">
        <f>AVERAGE(E146,E148,E163,E165)</f>
        <v>97.580645161290334</v>
      </c>
      <c r="D222" s="153"/>
      <c r="E222" s="112"/>
    </row>
    <row r="223" spans="1:5">
      <c r="A223" s="2">
        <v>10</v>
      </c>
      <c r="B223" s="136" t="s">
        <v>122</v>
      </c>
      <c r="C223" s="167">
        <f>AVERAGE(E178,E175,E53,E54,E68,E69,E115,E116,E117,E143,E144,E145,E159,E168,E192,E193)</f>
        <v>98.034274193548384</v>
      </c>
      <c r="D223" s="153"/>
      <c r="E223" s="112"/>
    </row>
    <row r="224" spans="1:5">
      <c r="A224" s="2">
        <v>11</v>
      </c>
      <c r="B224" s="136" t="s">
        <v>171</v>
      </c>
      <c r="C224" s="167">
        <f>AVERAGE(E181,E73,E111,E137)</f>
        <v>99.193548387096769</v>
      </c>
      <c r="D224" s="153"/>
      <c r="E224" s="112"/>
    </row>
    <row r="225" spans="1:6">
      <c r="A225" s="2">
        <v>12</v>
      </c>
      <c r="B225" s="136" t="s">
        <v>770</v>
      </c>
      <c r="C225" s="167">
        <f>AVERAGE(E176,E177,E186)</f>
        <v>91.666666666666671</v>
      </c>
      <c r="D225" s="153"/>
      <c r="E225" s="112"/>
    </row>
    <row r="226" spans="1:6">
      <c r="A226" s="2">
        <v>13</v>
      </c>
      <c r="B226" s="136" t="s">
        <v>124</v>
      </c>
      <c r="C226" s="167">
        <f>AVERAGE(E190,E72,E84,E101,E118,E119,E139,E167)</f>
        <v>97.540322580645153</v>
      </c>
      <c r="D226" s="153"/>
      <c r="E226" s="112"/>
    </row>
    <row r="227" spans="1:6">
      <c r="A227" s="2">
        <v>14</v>
      </c>
      <c r="B227" s="136" t="s">
        <v>654</v>
      </c>
      <c r="C227" s="167">
        <f>AVERAGE(E152,E164)</f>
        <v>98.387096774193552</v>
      </c>
      <c r="D227" s="153"/>
      <c r="E227" s="112"/>
    </row>
    <row r="228" spans="1:6">
      <c r="A228" s="2">
        <v>15</v>
      </c>
      <c r="B228" s="136" t="s">
        <v>471</v>
      </c>
      <c r="C228" s="167">
        <f>AVERAGE(E80,E100,E121,E130,E157,E179)</f>
        <v>98.924731182795696</v>
      </c>
      <c r="D228" s="153"/>
      <c r="E228" s="112"/>
    </row>
    <row r="229" spans="1:6">
      <c r="A229" s="2">
        <v>16</v>
      </c>
      <c r="B229" s="136" t="s">
        <v>559</v>
      </c>
      <c r="C229" s="167">
        <f>AVERAGE(E113,E114,E132,E134)</f>
        <v>98.387096774193552</v>
      </c>
      <c r="D229" s="153"/>
      <c r="E229" s="112"/>
    </row>
    <row r="230" spans="1:6">
      <c r="A230" s="2">
        <v>17</v>
      </c>
      <c r="B230" s="136" t="s">
        <v>584</v>
      </c>
      <c r="C230" s="167">
        <f>AVERAGE(E125,E142)</f>
        <v>100</v>
      </c>
      <c r="D230" s="153"/>
      <c r="E230" s="112"/>
    </row>
    <row r="231" spans="1:6">
      <c r="A231" s="2">
        <v>18</v>
      </c>
      <c r="B231" s="136" t="s">
        <v>593</v>
      </c>
      <c r="C231" s="167">
        <f>E131</f>
        <v>96.428571428571431</v>
      </c>
      <c r="D231" s="153"/>
      <c r="E231" s="112"/>
    </row>
    <row r="232" spans="1:6">
      <c r="A232" s="2">
        <v>19</v>
      </c>
      <c r="B232" s="136" t="s">
        <v>115</v>
      </c>
      <c r="C232" s="167">
        <f>AVERAGE(E61,E76,E105,E106,E160)</f>
        <v>100</v>
      </c>
      <c r="D232" s="153"/>
      <c r="E232" s="112"/>
    </row>
    <row r="233" spans="1:6">
      <c r="A233" s="116"/>
      <c r="B233" s="116"/>
    </row>
    <row r="235" spans="1:6">
      <c r="A235" s="2">
        <v>1</v>
      </c>
      <c r="B235" s="136" t="s">
        <v>167</v>
      </c>
      <c r="C235" s="167">
        <f>AVERAGE(E183,E184,E192,E193,E189,E167,E190,E181,E178,E174,E175,E179,E168,E159,E53,E54,E68,E69,E72,E73,E80,E84,E95,E97,E99,E100,E101,E111,E115,E116,E117,E118,E119,E121,E122,E126,E129,E130,E133,E137,E139,E143,E144,E145,E146,E148,E150,E152,E157,E161,E163,E164,E165)</f>
        <v>98.356777349473688</v>
      </c>
      <c r="F235" s="116"/>
    </row>
    <row r="236" spans="1:6">
      <c r="A236" s="2">
        <v>2</v>
      </c>
      <c r="B236" s="136" t="s">
        <v>170</v>
      </c>
      <c r="C236" s="167">
        <f>AVERAGE(E61,E76,E105,E106,E113,E114,E131,E132,E134,E160)</f>
        <v>98.997695852534562</v>
      </c>
    </row>
    <row r="237" spans="1:6">
      <c r="A237" s="2">
        <v>3</v>
      </c>
      <c r="B237" s="136" t="s">
        <v>777</v>
      </c>
      <c r="C237" s="167">
        <f>AVERAGE(E176,E177,E186)</f>
        <v>91.666666666666671</v>
      </c>
    </row>
    <row r="238" spans="1:6">
      <c r="A238" s="2">
        <v>4</v>
      </c>
      <c r="B238" s="136" t="s">
        <v>620</v>
      </c>
      <c r="C238" s="167">
        <f>AVERAGE(E187,E191,E170,E172,E180,E3,E4,E5,E7,E9,E13,E14,E16,E18,E19,E23,E24,E26,E28,E30,E32,E35,E37,E42,E43,E44,E45,E46,E48,E49,E52,E62,E64,E66,E67,E70,E79,E82,E83,E85,E87,E92,E93,E94,E102,E103,E107,E109,E110,E112,E120,E123,E124,E127,E128,E136,E140,E149,E153,E155,E158,E162)</f>
        <v>99.134710183187011</v>
      </c>
    </row>
    <row r="239" spans="1:6">
      <c r="A239" s="2">
        <v>5</v>
      </c>
      <c r="B239" s="89" t="s">
        <v>701</v>
      </c>
      <c r="C239" s="167">
        <f>AVERAGE(E169,E173,E182,E185,E171,E188,E51,E156,E2,E6,E8,E10,E11,E12,E15,E17,E20,E21,E22,E25,E27,E29,E31,E33,E34,E36,E38,E39,E40,E41,E47,E50,E55,E56,E57,E58,E59,E60,E63,E65,E71,E74,E75,E77,E78,E81,E86,E88,E89,E90,E91,E96,E98,E104,E108,E125,E135,E138,E141,E142,E147,E151,E154,E166)</f>
        <v>99.16181132870183</v>
      </c>
    </row>
    <row r="242" spans="2:11">
      <c r="B242" s="123" t="s">
        <v>218</v>
      </c>
      <c r="C242" s="123"/>
      <c r="D242" s="123"/>
      <c r="E242" s="123"/>
      <c r="F242" s="123"/>
      <c r="G242" s="123"/>
      <c r="H242" s="123"/>
      <c r="I242" s="123"/>
      <c r="J242" s="123"/>
      <c r="K242" s="123"/>
    </row>
    <row r="244" spans="2:11">
      <c r="B244" s="352" t="s">
        <v>407</v>
      </c>
      <c r="C244" s="357"/>
      <c r="D244" s="357"/>
      <c r="E244" s="357"/>
      <c r="F244" s="357"/>
      <c r="G244" s="357"/>
      <c r="H244" s="357"/>
      <c r="I244" s="357"/>
      <c r="J244" s="357"/>
      <c r="K244" s="357"/>
    </row>
    <row r="245" spans="2:11">
      <c r="B245" s="352" t="s">
        <v>408</v>
      </c>
      <c r="C245" s="357"/>
      <c r="D245" s="357"/>
      <c r="E245" s="357"/>
      <c r="F245" s="357"/>
      <c r="G245" s="357"/>
      <c r="H245" s="357"/>
      <c r="I245" s="357"/>
      <c r="J245" s="357"/>
      <c r="K245" s="357"/>
    </row>
    <row r="246" spans="2:11">
      <c r="B246" s="352" t="s">
        <v>409</v>
      </c>
      <c r="C246" s="357"/>
      <c r="D246" s="357"/>
      <c r="E246" s="357"/>
      <c r="F246" s="357"/>
      <c r="G246" s="357"/>
      <c r="H246" s="357"/>
      <c r="I246" s="357"/>
      <c r="J246" s="357"/>
      <c r="K246" s="357"/>
    </row>
    <row r="247" spans="2:11">
      <c r="B247" s="352" t="s">
        <v>410</v>
      </c>
      <c r="C247" s="357"/>
      <c r="D247" s="357"/>
      <c r="E247" s="357"/>
      <c r="F247" s="357"/>
      <c r="G247" s="357"/>
      <c r="H247" s="357"/>
      <c r="I247" s="357"/>
      <c r="J247" s="357"/>
      <c r="K247" s="357"/>
    </row>
    <row r="248" spans="2:11">
      <c r="B248" s="352" t="s">
        <v>411</v>
      </c>
      <c r="C248" s="357"/>
      <c r="D248" s="357"/>
      <c r="E248" s="357"/>
      <c r="F248" s="357"/>
      <c r="G248" s="357"/>
      <c r="H248" s="357"/>
      <c r="I248" s="357"/>
      <c r="J248" s="357"/>
      <c r="K248" s="357"/>
    </row>
    <row r="249" spans="2:11">
      <c r="B249" s="352" t="s">
        <v>412</v>
      </c>
      <c r="C249" s="357"/>
      <c r="D249" s="357"/>
      <c r="E249" s="357"/>
      <c r="F249" s="357"/>
      <c r="G249" s="357"/>
      <c r="H249" s="357"/>
      <c r="I249" s="357"/>
      <c r="J249" s="357"/>
      <c r="K249" s="357"/>
    </row>
  </sheetData>
  <mergeCells count="6">
    <mergeCell ref="B249:K249"/>
    <mergeCell ref="B244:K244"/>
    <mergeCell ref="B245:K245"/>
    <mergeCell ref="B246:K246"/>
    <mergeCell ref="B247:K247"/>
    <mergeCell ref="B248:K248"/>
  </mergeCells>
  <conditionalFormatting sqref="E2:E193">
    <cfRule type="cellIs" dxfId="99" priority="59" operator="lessThan">
      <formula>100</formula>
    </cfRule>
    <cfRule type="cellIs" dxfId="98" priority="60" operator="equal">
      <formula>100</formula>
    </cfRule>
  </conditionalFormatting>
  <conditionalFormatting sqref="C235:C239 C214:C232 C196:C211">
    <cfRule type="cellIs" dxfId="97" priority="7" operator="lessThan">
      <formula>90</formula>
    </cfRule>
    <cfRule type="cellIs" dxfId="96" priority="8" operator="between">
      <formula>99.99</formula>
      <formula>90</formula>
    </cfRule>
    <cfRule type="cellIs" dxfId="95" priority="9" operator="equal">
      <formula>100</formula>
    </cfRule>
  </conditionalFormatting>
  <hyperlinks>
    <hyperlink ref="I1" location="СВОД!A1" display="СВОД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W257"/>
  <sheetViews>
    <sheetView zoomScale="85" zoomScaleNormal="85" workbookViewId="0">
      <pane xSplit="2" ySplit="1" topLeftCell="C154" activePane="bottomRight" state="frozen"/>
      <selection activeCell="G201" sqref="G201"/>
      <selection pane="topRight" activeCell="G201" sqref="G201"/>
      <selection pane="bottomLeft" activeCell="G201" sqref="G201"/>
      <selection pane="bottomRight" activeCell="A167" sqref="A167:B193"/>
    </sheetView>
  </sheetViews>
  <sheetFormatPr defaultRowHeight="14.4"/>
  <cols>
    <col min="1" max="1" width="4.109375" bestFit="1" customWidth="1"/>
    <col min="2" max="2" width="29.109375" bestFit="1" customWidth="1"/>
    <col min="3" max="3" width="14.33203125" bestFit="1" customWidth="1"/>
    <col min="4" max="4" width="10" bestFit="1" customWidth="1"/>
    <col min="5" max="5" width="12.109375" bestFit="1" customWidth="1"/>
    <col min="6" max="6" width="12" customWidth="1"/>
    <col min="7" max="7" width="11.21875" bestFit="1" customWidth="1"/>
    <col min="9" max="9" width="20" bestFit="1" customWidth="1"/>
    <col min="10" max="10" width="20.6640625" bestFit="1" customWidth="1"/>
  </cols>
  <sheetData>
    <row r="1" spans="1:11">
      <c r="A1" s="1" t="s">
        <v>0</v>
      </c>
      <c r="B1" s="8" t="s">
        <v>1</v>
      </c>
      <c r="C1" s="76" t="s">
        <v>264</v>
      </c>
      <c r="D1" s="76" t="s">
        <v>179</v>
      </c>
      <c r="E1" s="76" t="s">
        <v>265</v>
      </c>
      <c r="F1" s="76" t="s">
        <v>88</v>
      </c>
      <c r="G1" s="249" t="str">
        <f>СВОД!E1</f>
        <v>Супервайзер</v>
      </c>
      <c r="H1" s="121"/>
      <c r="I1" s="10" t="s">
        <v>100</v>
      </c>
      <c r="J1" s="10"/>
    </row>
    <row r="2" spans="1:11">
      <c r="A2" s="1">
        <v>1</v>
      </c>
      <c r="B2" s="108" t="s">
        <v>2</v>
      </c>
      <c r="C2" s="76">
        <v>16</v>
      </c>
      <c r="D2" s="76">
        <v>1495</v>
      </c>
      <c r="E2" s="71">
        <f>(C2/D2*100)</f>
        <v>1.0702341137123745</v>
      </c>
      <c r="F2" s="71">
        <f>IF(E2&lt;2.01, 100, IF(E2&lt;5,50,0))</f>
        <v>100</v>
      </c>
      <c r="G2" s="249" t="str">
        <f>СВОД!E2</f>
        <v>Ахрамеева</v>
      </c>
      <c r="H2" s="121"/>
    </row>
    <row r="3" spans="1:11">
      <c r="A3" s="1">
        <v>2</v>
      </c>
      <c r="B3" s="108" t="s">
        <v>3</v>
      </c>
      <c r="C3" s="76">
        <v>1</v>
      </c>
      <c r="D3" s="76">
        <v>2047</v>
      </c>
      <c r="E3" s="71">
        <f t="shared" ref="E3:E65" si="0">(C3/D3*100)</f>
        <v>4.8851978505129456E-2</v>
      </c>
      <c r="F3" s="71">
        <f t="shared" ref="F3:F65" si="1">IF(E3&lt;2.01, 100, IF(E3&lt;5,50,0))</f>
        <v>100</v>
      </c>
      <c r="G3" s="249" t="str">
        <f>СВОД!E3</f>
        <v>Неуймина</v>
      </c>
      <c r="H3" s="121"/>
    </row>
    <row r="4" spans="1:11">
      <c r="A4" s="1">
        <v>3</v>
      </c>
      <c r="B4" s="108" t="s">
        <v>4</v>
      </c>
      <c r="C4" s="76">
        <v>0</v>
      </c>
      <c r="D4" s="76">
        <v>1639</v>
      </c>
      <c r="E4" s="71">
        <f t="shared" si="0"/>
        <v>0</v>
      </c>
      <c r="F4" s="71">
        <f t="shared" si="1"/>
        <v>100</v>
      </c>
      <c r="G4" s="249" t="str">
        <f>СВОД!E4</f>
        <v>Неуймина</v>
      </c>
      <c r="H4" s="121"/>
    </row>
    <row r="5" spans="1:11">
      <c r="A5" s="1">
        <v>4</v>
      </c>
      <c r="B5" s="108" t="s">
        <v>5</v>
      </c>
      <c r="C5" s="76">
        <v>0</v>
      </c>
      <c r="D5" s="76">
        <v>1868</v>
      </c>
      <c r="E5" s="71">
        <f t="shared" si="0"/>
        <v>0</v>
      </c>
      <c r="F5" s="71">
        <f t="shared" si="1"/>
        <v>100</v>
      </c>
      <c r="G5" s="249" t="str">
        <f>СВОД!E5</f>
        <v>Неуймина</v>
      </c>
      <c r="H5" s="121"/>
      <c r="I5" s="4" t="s">
        <v>499</v>
      </c>
      <c r="J5" s="122">
        <v>100</v>
      </c>
      <c r="K5" s="48"/>
    </row>
    <row r="6" spans="1:11">
      <c r="A6" s="1">
        <v>5</v>
      </c>
      <c r="B6" s="108" t="s">
        <v>6</v>
      </c>
      <c r="C6" s="76">
        <v>12</v>
      </c>
      <c r="D6" s="76">
        <v>1584</v>
      </c>
      <c r="E6" s="71">
        <f t="shared" si="0"/>
        <v>0.75757575757575757</v>
      </c>
      <c r="F6" s="71">
        <f t="shared" si="1"/>
        <v>100</v>
      </c>
      <c r="G6" s="249" t="str">
        <f>СВОД!E6</f>
        <v>Дарьин</v>
      </c>
      <c r="H6" s="121"/>
      <c r="I6" s="4" t="s">
        <v>500</v>
      </c>
      <c r="J6" s="122">
        <v>50</v>
      </c>
      <c r="K6" s="49"/>
    </row>
    <row r="7" spans="1:11">
      <c r="A7" s="1">
        <v>6</v>
      </c>
      <c r="B7" s="108" t="s">
        <v>7</v>
      </c>
      <c r="C7" s="76">
        <v>23</v>
      </c>
      <c r="D7" s="76">
        <v>1778</v>
      </c>
      <c r="E7" s="71">
        <f t="shared" si="0"/>
        <v>1.2935883014623173</v>
      </c>
      <c r="F7" s="71">
        <f t="shared" si="1"/>
        <v>100</v>
      </c>
      <c r="G7" s="249" t="str">
        <f>СВОД!E7</f>
        <v>Неуймина</v>
      </c>
      <c r="H7" s="121"/>
      <c r="I7" s="4" t="s">
        <v>501</v>
      </c>
      <c r="J7" s="122">
        <v>0</v>
      </c>
      <c r="K7" s="50"/>
    </row>
    <row r="8" spans="1:11">
      <c r="A8" s="1">
        <v>7</v>
      </c>
      <c r="B8" s="108" t="s">
        <v>8</v>
      </c>
      <c r="C8" s="76">
        <v>16</v>
      </c>
      <c r="D8" s="76">
        <v>1675</v>
      </c>
      <c r="E8" s="71">
        <f t="shared" si="0"/>
        <v>0.95522388059701491</v>
      </c>
      <c r="F8" s="71">
        <f t="shared" si="1"/>
        <v>100</v>
      </c>
      <c r="G8" s="249" t="str">
        <f>СВОД!E8</f>
        <v>Дарьин</v>
      </c>
      <c r="H8" s="121"/>
    </row>
    <row r="9" spans="1:11">
      <c r="A9" s="1">
        <v>8</v>
      </c>
      <c r="B9" s="108" t="s">
        <v>9</v>
      </c>
      <c r="C9" s="76">
        <v>6</v>
      </c>
      <c r="D9" s="76">
        <v>2135</v>
      </c>
      <c r="E9" s="71">
        <f t="shared" si="0"/>
        <v>0.28103044496487117</v>
      </c>
      <c r="F9" s="71">
        <f t="shared" si="1"/>
        <v>100</v>
      </c>
      <c r="G9" s="249" t="str">
        <f>СВОД!E9</f>
        <v>Неуймина</v>
      </c>
      <c r="H9" s="121"/>
      <c r="I9" s="4" t="s">
        <v>240</v>
      </c>
      <c r="J9" s="4">
        <v>100</v>
      </c>
      <c r="K9" s="48"/>
    </row>
    <row r="10" spans="1:11">
      <c r="A10" s="1">
        <v>9</v>
      </c>
      <c r="B10" s="108" t="s">
        <v>10</v>
      </c>
      <c r="C10" s="76">
        <v>17</v>
      </c>
      <c r="D10" s="76">
        <v>1481</v>
      </c>
      <c r="E10" s="71">
        <f t="shared" si="0"/>
        <v>1.1478730587440917</v>
      </c>
      <c r="F10" s="71">
        <f t="shared" si="1"/>
        <v>100</v>
      </c>
      <c r="G10" s="249" t="str">
        <f>СВОД!E10</f>
        <v>Ахрамеева</v>
      </c>
      <c r="H10" s="121"/>
      <c r="I10" s="4" t="s">
        <v>241</v>
      </c>
      <c r="J10" s="4">
        <v>0</v>
      </c>
      <c r="K10" s="50"/>
    </row>
    <row r="11" spans="1:11">
      <c r="A11" s="1">
        <v>10</v>
      </c>
      <c r="B11" s="108" t="s">
        <v>11</v>
      </c>
      <c r="C11" s="76">
        <v>10</v>
      </c>
      <c r="D11" s="76">
        <v>1736</v>
      </c>
      <c r="E11" s="71">
        <f t="shared" si="0"/>
        <v>0.57603686635944706</v>
      </c>
      <c r="F11" s="71">
        <f t="shared" si="1"/>
        <v>100</v>
      </c>
      <c r="G11" s="249" t="str">
        <f>СВОД!E11</f>
        <v>Калинина</v>
      </c>
      <c r="H11" s="121"/>
    </row>
    <row r="12" spans="1:11">
      <c r="A12" s="1">
        <v>11</v>
      </c>
      <c r="B12" s="108" t="s">
        <v>12</v>
      </c>
      <c r="C12" s="76">
        <v>5</v>
      </c>
      <c r="D12" s="76">
        <v>1683</v>
      </c>
      <c r="E12" s="71">
        <f t="shared" si="0"/>
        <v>0.29708853238265004</v>
      </c>
      <c r="F12" s="71">
        <f t="shared" si="1"/>
        <v>100</v>
      </c>
      <c r="G12" s="249" t="str">
        <f>СВОД!E12</f>
        <v>Дарьин</v>
      </c>
      <c r="H12" s="121"/>
      <c r="I12" t="s">
        <v>288</v>
      </c>
      <c r="J12" s="125">
        <v>42152</v>
      </c>
    </row>
    <row r="13" spans="1:11">
      <c r="A13" s="1">
        <v>12</v>
      </c>
      <c r="B13" s="108" t="s">
        <v>13</v>
      </c>
      <c r="C13" s="76">
        <v>2</v>
      </c>
      <c r="D13" s="76">
        <v>1464</v>
      </c>
      <c r="E13" s="71">
        <f t="shared" si="0"/>
        <v>0.13661202185792351</v>
      </c>
      <c r="F13" s="71">
        <f t="shared" si="1"/>
        <v>100</v>
      </c>
      <c r="G13" s="249" t="str">
        <f>СВОД!E13</f>
        <v>Неуймина</v>
      </c>
      <c r="H13" s="121"/>
      <c r="I13" t="s">
        <v>289</v>
      </c>
      <c r="J13" t="s">
        <v>476</v>
      </c>
    </row>
    <row r="14" spans="1:11">
      <c r="A14" s="1">
        <v>13</v>
      </c>
      <c r="B14" s="108" t="s">
        <v>14</v>
      </c>
      <c r="C14" s="76">
        <v>7</v>
      </c>
      <c r="D14" s="76">
        <v>1232</v>
      </c>
      <c r="E14" s="71">
        <f t="shared" si="0"/>
        <v>0.56818181818181823</v>
      </c>
      <c r="F14" s="71">
        <f t="shared" si="1"/>
        <v>100</v>
      </c>
      <c r="G14" s="249" t="str">
        <f>СВОД!E14</f>
        <v>Клементьева</v>
      </c>
      <c r="H14" s="121"/>
    </row>
    <row r="15" spans="1:11">
      <c r="A15" s="1">
        <v>14</v>
      </c>
      <c r="B15" s="108" t="s">
        <v>15</v>
      </c>
      <c r="C15" s="76">
        <v>4</v>
      </c>
      <c r="D15" s="76">
        <v>1457</v>
      </c>
      <c r="E15" s="71">
        <f t="shared" si="0"/>
        <v>0.27453671928620454</v>
      </c>
      <c r="F15" s="71">
        <f t="shared" si="1"/>
        <v>100</v>
      </c>
      <c r="G15" s="249" t="str">
        <f>СВОД!E15</f>
        <v>Хасанов</v>
      </c>
      <c r="H15" s="121"/>
      <c r="I15" s="137" t="s">
        <v>791</v>
      </c>
    </row>
    <row r="16" spans="1:11">
      <c r="A16" s="1">
        <v>15</v>
      </c>
      <c r="B16" s="108" t="s">
        <v>16</v>
      </c>
      <c r="C16" s="76">
        <v>8</v>
      </c>
      <c r="D16" s="76">
        <v>1516</v>
      </c>
      <c r="E16" s="71">
        <f t="shared" si="0"/>
        <v>0.52770448548812665</v>
      </c>
      <c r="F16" s="71">
        <f t="shared" si="1"/>
        <v>100</v>
      </c>
      <c r="G16" s="249" t="str">
        <f>СВОД!E16</f>
        <v>Клементьева</v>
      </c>
      <c r="H16" s="121"/>
      <c r="I16" s="137"/>
    </row>
    <row r="17" spans="1:8">
      <c r="A17" s="1">
        <v>16</v>
      </c>
      <c r="B17" s="108" t="s">
        <v>17</v>
      </c>
      <c r="C17" s="76">
        <v>5</v>
      </c>
      <c r="D17" s="76">
        <v>2035</v>
      </c>
      <c r="E17" s="71">
        <f t="shared" si="0"/>
        <v>0.24570024570024571</v>
      </c>
      <c r="F17" s="71">
        <f t="shared" si="1"/>
        <v>100</v>
      </c>
      <c r="G17" s="249" t="str">
        <f>СВОД!E17</f>
        <v>Хасанов</v>
      </c>
      <c r="H17" s="121"/>
    </row>
    <row r="18" spans="1:8">
      <c r="A18" s="1">
        <v>17</v>
      </c>
      <c r="B18" s="108" t="s">
        <v>18</v>
      </c>
      <c r="C18" s="76">
        <v>4</v>
      </c>
      <c r="D18" s="76">
        <v>2366</v>
      </c>
      <c r="E18" s="71">
        <f t="shared" si="0"/>
        <v>0.16906170752324598</v>
      </c>
      <c r="F18" s="71">
        <f t="shared" si="1"/>
        <v>100</v>
      </c>
      <c r="G18" s="249" t="str">
        <f>СВОД!E18</f>
        <v>Неуймина</v>
      </c>
      <c r="H18" s="121"/>
    </row>
    <row r="19" spans="1:8">
      <c r="A19" s="1">
        <v>18</v>
      </c>
      <c r="B19" s="108" t="s">
        <v>19</v>
      </c>
      <c r="C19" s="76">
        <v>5</v>
      </c>
      <c r="D19" s="76">
        <v>2193</v>
      </c>
      <c r="E19" s="71">
        <f t="shared" si="0"/>
        <v>0.22799817601459188</v>
      </c>
      <c r="F19" s="71">
        <f t="shared" si="1"/>
        <v>100</v>
      </c>
      <c r="G19" s="249" t="str">
        <f>СВОД!E19</f>
        <v>Клементьева</v>
      </c>
      <c r="H19" s="121"/>
    </row>
    <row r="20" spans="1:8">
      <c r="A20" s="1">
        <v>19</v>
      </c>
      <c r="B20" s="108" t="s">
        <v>20</v>
      </c>
      <c r="C20" s="76">
        <v>5</v>
      </c>
      <c r="D20" s="76">
        <v>1539</v>
      </c>
      <c r="E20" s="71">
        <f t="shared" si="0"/>
        <v>0.32488628979857048</v>
      </c>
      <c r="F20" s="71">
        <f t="shared" si="1"/>
        <v>100</v>
      </c>
      <c r="G20" s="249" t="str">
        <f>СВОД!E20</f>
        <v>Дарьин</v>
      </c>
      <c r="H20" s="121"/>
    </row>
    <row r="21" spans="1:8">
      <c r="A21" s="1">
        <v>20</v>
      </c>
      <c r="B21" s="108" t="s">
        <v>21</v>
      </c>
      <c r="C21" s="76">
        <v>10</v>
      </c>
      <c r="D21" s="76">
        <v>1658</v>
      </c>
      <c r="E21" s="71">
        <f t="shared" si="0"/>
        <v>0.60313630880579006</v>
      </c>
      <c r="F21" s="71">
        <f t="shared" si="1"/>
        <v>100</v>
      </c>
      <c r="G21" s="249" t="str">
        <f>СВОД!E21</f>
        <v>Калинина</v>
      </c>
      <c r="H21" s="121"/>
    </row>
    <row r="22" spans="1:8">
      <c r="A22" s="1">
        <v>21</v>
      </c>
      <c r="B22" s="108" t="s">
        <v>22</v>
      </c>
      <c r="C22" s="76">
        <v>14</v>
      </c>
      <c r="D22" s="76">
        <v>2026</v>
      </c>
      <c r="E22" s="71">
        <f t="shared" si="0"/>
        <v>0.69101678183613036</v>
      </c>
      <c r="F22" s="71">
        <f t="shared" si="1"/>
        <v>100</v>
      </c>
      <c r="G22" s="249" t="str">
        <f>СВОД!E22</f>
        <v>Жарникова</v>
      </c>
      <c r="H22" s="121"/>
    </row>
    <row r="23" spans="1:8">
      <c r="A23" s="1">
        <v>22</v>
      </c>
      <c r="B23" s="108" t="s">
        <v>23</v>
      </c>
      <c r="C23" s="76">
        <v>4</v>
      </c>
      <c r="D23" s="76">
        <v>1684</v>
      </c>
      <c r="E23" s="71">
        <f t="shared" si="0"/>
        <v>0.23752969121140144</v>
      </c>
      <c r="F23" s="71">
        <f t="shared" si="1"/>
        <v>100</v>
      </c>
      <c r="G23" s="249" t="str">
        <f>СВОД!E23</f>
        <v>Мазырин</v>
      </c>
      <c r="H23" s="121"/>
    </row>
    <row r="24" spans="1:8">
      <c r="A24" s="1">
        <v>23</v>
      </c>
      <c r="B24" s="108" t="s">
        <v>24</v>
      </c>
      <c r="C24" s="76">
        <v>6</v>
      </c>
      <c r="D24" s="76">
        <v>1338</v>
      </c>
      <c r="E24" s="71">
        <f t="shared" si="0"/>
        <v>0.44843049327354262</v>
      </c>
      <c r="F24" s="71">
        <f t="shared" si="1"/>
        <v>100</v>
      </c>
      <c r="G24" s="249" t="str">
        <f>СВОД!E24</f>
        <v>Мансурова</v>
      </c>
      <c r="H24" s="121"/>
    </row>
    <row r="25" spans="1:8">
      <c r="A25" s="1">
        <v>24</v>
      </c>
      <c r="B25" s="108" t="s">
        <v>25</v>
      </c>
      <c r="C25" s="76">
        <v>17</v>
      </c>
      <c r="D25" s="76">
        <v>1915</v>
      </c>
      <c r="E25" s="71">
        <f t="shared" si="0"/>
        <v>0.8877284595300261</v>
      </c>
      <c r="F25" s="71">
        <f t="shared" si="1"/>
        <v>100</v>
      </c>
      <c r="G25" s="249" t="str">
        <f>СВОД!E25</f>
        <v>Ахрамеева</v>
      </c>
      <c r="H25" s="121"/>
    </row>
    <row r="26" spans="1:8">
      <c r="A26" s="1">
        <v>25</v>
      </c>
      <c r="B26" s="108" t="s">
        <v>26</v>
      </c>
      <c r="C26" s="76">
        <v>10</v>
      </c>
      <c r="D26" s="76">
        <v>1477</v>
      </c>
      <c r="E26" s="71">
        <f t="shared" si="0"/>
        <v>0.67704807041299941</v>
      </c>
      <c r="F26" s="71">
        <f t="shared" si="1"/>
        <v>100</v>
      </c>
      <c r="G26" s="249" t="str">
        <f>СВОД!E26</f>
        <v>Мансурова</v>
      </c>
      <c r="H26" s="121"/>
    </row>
    <row r="27" spans="1:8">
      <c r="A27" s="1">
        <v>26</v>
      </c>
      <c r="B27" s="108" t="s">
        <v>27</v>
      </c>
      <c r="C27" s="76">
        <v>9</v>
      </c>
      <c r="D27" s="76">
        <v>1474</v>
      </c>
      <c r="E27" s="71">
        <f t="shared" si="0"/>
        <v>0.61058344640434192</v>
      </c>
      <c r="F27" s="71">
        <f t="shared" si="1"/>
        <v>100</v>
      </c>
      <c r="G27" s="249" t="str">
        <f>СВОД!E27</f>
        <v>Жарникова</v>
      </c>
      <c r="H27" s="121"/>
    </row>
    <row r="28" spans="1:8">
      <c r="A28" s="1">
        <v>27</v>
      </c>
      <c r="B28" s="108" t="s">
        <v>28</v>
      </c>
      <c r="C28" s="76">
        <v>14</v>
      </c>
      <c r="D28" s="76">
        <v>1546</v>
      </c>
      <c r="E28" s="71">
        <f t="shared" si="0"/>
        <v>0.90556274256144886</v>
      </c>
      <c r="F28" s="71">
        <f t="shared" si="1"/>
        <v>100</v>
      </c>
      <c r="G28" s="249" t="str">
        <f>СВОД!E28</f>
        <v>Клементьева</v>
      </c>
      <c r="H28" s="121"/>
    </row>
    <row r="29" spans="1:8">
      <c r="A29" s="1">
        <v>28</v>
      </c>
      <c r="B29" s="108" t="s">
        <v>29</v>
      </c>
      <c r="C29" s="76">
        <v>7</v>
      </c>
      <c r="D29" s="76">
        <v>1989</v>
      </c>
      <c r="E29" s="71">
        <f t="shared" si="0"/>
        <v>0.35193564605329314</v>
      </c>
      <c r="F29" s="71">
        <f t="shared" si="1"/>
        <v>100</v>
      </c>
      <c r="G29" s="249" t="str">
        <f>СВОД!E29</f>
        <v>Калинина</v>
      </c>
      <c r="H29" s="121"/>
    </row>
    <row r="30" spans="1:8">
      <c r="A30" s="1">
        <v>29</v>
      </c>
      <c r="B30" s="108" t="s">
        <v>30</v>
      </c>
      <c r="C30" s="76">
        <v>4</v>
      </c>
      <c r="D30" s="76">
        <v>1739</v>
      </c>
      <c r="E30" s="71">
        <f t="shared" si="0"/>
        <v>0.23001725129384704</v>
      </c>
      <c r="F30" s="71">
        <f t="shared" si="1"/>
        <v>100</v>
      </c>
      <c r="G30" s="249" t="str">
        <f>СВОД!E30</f>
        <v>Неуймина</v>
      </c>
      <c r="H30" s="121"/>
    </row>
    <row r="31" spans="1:8">
      <c r="A31" s="1">
        <v>30</v>
      </c>
      <c r="B31" s="109" t="s">
        <v>31</v>
      </c>
      <c r="C31" s="76">
        <v>8</v>
      </c>
      <c r="D31" s="76">
        <v>2165</v>
      </c>
      <c r="E31" s="71">
        <f t="shared" si="0"/>
        <v>0.36951501154734412</v>
      </c>
      <c r="F31" s="71">
        <f t="shared" si="1"/>
        <v>100</v>
      </c>
      <c r="G31" s="249" t="str">
        <f>СВОД!E31</f>
        <v>Калинина</v>
      </c>
      <c r="H31" s="121"/>
    </row>
    <row r="32" spans="1:8">
      <c r="A32" s="1">
        <v>31</v>
      </c>
      <c r="B32" s="109" t="s">
        <v>32</v>
      </c>
      <c r="C32" s="76">
        <v>3</v>
      </c>
      <c r="D32" s="76">
        <v>1761</v>
      </c>
      <c r="E32" s="71">
        <f t="shared" si="0"/>
        <v>0.17035775127768313</v>
      </c>
      <c r="F32" s="71">
        <f t="shared" si="1"/>
        <v>100</v>
      </c>
      <c r="G32" s="249" t="str">
        <f>СВОД!E32</f>
        <v>Мазырин</v>
      </c>
      <c r="H32" s="121"/>
    </row>
    <row r="33" spans="1:8">
      <c r="A33" s="1">
        <v>32</v>
      </c>
      <c r="B33" s="109" t="s">
        <v>33</v>
      </c>
      <c r="C33" s="76">
        <v>14</v>
      </c>
      <c r="D33" s="76">
        <v>1301</v>
      </c>
      <c r="E33" s="71">
        <f t="shared" si="0"/>
        <v>1.0760953112990008</v>
      </c>
      <c r="F33" s="71">
        <f t="shared" si="1"/>
        <v>100</v>
      </c>
      <c r="G33" s="249" t="str">
        <f>СВОД!E33</f>
        <v>Ахрамеева</v>
      </c>
      <c r="H33" s="121"/>
    </row>
    <row r="34" spans="1:8">
      <c r="A34" s="1">
        <v>33</v>
      </c>
      <c r="B34" s="109" t="s">
        <v>34</v>
      </c>
      <c r="C34" s="76">
        <v>3</v>
      </c>
      <c r="D34" s="76">
        <v>2252</v>
      </c>
      <c r="E34" s="71">
        <f t="shared" si="0"/>
        <v>0.13321492007104796</v>
      </c>
      <c r="F34" s="71">
        <f t="shared" si="1"/>
        <v>100</v>
      </c>
      <c r="G34" s="249" t="str">
        <f>СВОД!E34</f>
        <v>Ахрамеева</v>
      </c>
      <c r="H34" s="121"/>
    </row>
    <row r="35" spans="1:8">
      <c r="A35" s="1">
        <v>34</v>
      </c>
      <c r="B35" s="109" t="s">
        <v>35</v>
      </c>
      <c r="C35" s="76">
        <v>1</v>
      </c>
      <c r="D35" s="76">
        <v>1764</v>
      </c>
      <c r="E35" s="71">
        <f t="shared" si="0"/>
        <v>5.6689342403628121E-2</v>
      </c>
      <c r="F35" s="71">
        <f t="shared" si="1"/>
        <v>100</v>
      </c>
      <c r="G35" s="249" t="str">
        <f>СВОД!E35</f>
        <v>Мансурова</v>
      </c>
      <c r="H35" s="121"/>
    </row>
    <row r="36" spans="1:8">
      <c r="A36" s="1">
        <v>35</v>
      </c>
      <c r="B36" s="109" t="s">
        <v>36</v>
      </c>
      <c r="C36" s="76">
        <v>10</v>
      </c>
      <c r="D36" s="76">
        <v>1146</v>
      </c>
      <c r="E36" s="71">
        <f t="shared" si="0"/>
        <v>0.87260034904013961</v>
      </c>
      <c r="F36" s="71">
        <f t="shared" si="1"/>
        <v>100</v>
      </c>
      <c r="G36" s="249" t="str">
        <f>СВОД!E36</f>
        <v>Ахрамеева</v>
      </c>
      <c r="H36" s="121"/>
    </row>
    <row r="37" spans="1:8">
      <c r="A37" s="1">
        <v>36</v>
      </c>
      <c r="B37" s="109" t="s">
        <v>37</v>
      </c>
      <c r="C37" s="76">
        <v>6</v>
      </c>
      <c r="D37" s="76">
        <v>1511</v>
      </c>
      <c r="E37" s="71">
        <f t="shared" si="0"/>
        <v>0.39708802117802777</v>
      </c>
      <c r="F37" s="71">
        <f t="shared" si="1"/>
        <v>100</v>
      </c>
      <c r="G37" s="249" t="str">
        <f>СВОД!E37</f>
        <v>Мазырин</v>
      </c>
      <c r="H37" s="121"/>
    </row>
    <row r="38" spans="1:8">
      <c r="A38" s="1">
        <v>37</v>
      </c>
      <c r="B38" s="109" t="s">
        <v>38</v>
      </c>
      <c r="C38" s="76">
        <v>3</v>
      </c>
      <c r="D38" s="76">
        <v>1189</v>
      </c>
      <c r="E38" s="71">
        <f t="shared" si="0"/>
        <v>0.25231286795626579</v>
      </c>
      <c r="F38" s="71">
        <f t="shared" si="1"/>
        <v>100</v>
      </c>
      <c r="G38" s="249" t="str">
        <f>СВОД!E38</f>
        <v>Жарникова</v>
      </c>
      <c r="H38" s="121"/>
    </row>
    <row r="39" spans="1:8">
      <c r="A39" s="1">
        <v>38</v>
      </c>
      <c r="B39" s="109" t="s">
        <v>39</v>
      </c>
      <c r="C39" s="76">
        <v>7</v>
      </c>
      <c r="D39" s="76">
        <v>1610</v>
      </c>
      <c r="E39" s="71">
        <f t="shared" si="0"/>
        <v>0.43478260869565216</v>
      </c>
      <c r="F39" s="71">
        <f t="shared" si="1"/>
        <v>100</v>
      </c>
      <c r="G39" s="249" t="str">
        <f>СВОД!E39</f>
        <v>Хасанов</v>
      </c>
      <c r="H39" s="121"/>
    </row>
    <row r="40" spans="1:8">
      <c r="A40" s="1">
        <v>39</v>
      </c>
      <c r="B40" s="109" t="s">
        <v>40</v>
      </c>
      <c r="C40" s="76">
        <v>5</v>
      </c>
      <c r="D40" s="76">
        <v>1931</v>
      </c>
      <c r="E40" s="71">
        <f t="shared" si="0"/>
        <v>0.25893319523562924</v>
      </c>
      <c r="F40" s="71">
        <f t="shared" si="1"/>
        <v>100</v>
      </c>
      <c r="G40" s="249" t="str">
        <f>СВОД!E40</f>
        <v>Ахрамеева</v>
      </c>
      <c r="H40" s="121"/>
    </row>
    <row r="41" spans="1:8">
      <c r="A41" s="1">
        <v>40</v>
      </c>
      <c r="B41" s="109" t="s">
        <v>41</v>
      </c>
      <c r="C41" s="76">
        <v>23</v>
      </c>
      <c r="D41" s="76">
        <v>1049</v>
      </c>
      <c r="E41" s="71">
        <f t="shared" si="0"/>
        <v>2.1925643469971399</v>
      </c>
      <c r="F41" s="71">
        <f t="shared" si="1"/>
        <v>50</v>
      </c>
      <c r="G41" s="249" t="str">
        <f>СВОД!E41</f>
        <v>Ахрамеева</v>
      </c>
      <c r="H41" s="121"/>
    </row>
    <row r="42" spans="1:8">
      <c r="A42" s="1">
        <v>41</v>
      </c>
      <c r="B42" s="109" t="s">
        <v>42</v>
      </c>
      <c r="C42" s="76">
        <v>8</v>
      </c>
      <c r="D42" s="76">
        <v>1354</v>
      </c>
      <c r="E42" s="71">
        <f t="shared" si="0"/>
        <v>0.59084194977843429</v>
      </c>
      <c r="F42" s="71">
        <f t="shared" si="1"/>
        <v>100</v>
      </c>
      <c r="G42" s="249" t="str">
        <f>СВОД!E42</f>
        <v>Неуймина</v>
      </c>
      <c r="H42" s="121"/>
    </row>
    <row r="43" spans="1:8">
      <c r="A43" s="1">
        <v>42</v>
      </c>
      <c r="B43" s="109" t="s">
        <v>43</v>
      </c>
      <c r="C43" s="76">
        <v>2</v>
      </c>
      <c r="D43" s="76">
        <v>1697</v>
      </c>
      <c r="E43" s="71">
        <f t="shared" si="0"/>
        <v>0.11785503830288745</v>
      </c>
      <c r="F43" s="71">
        <f t="shared" si="1"/>
        <v>100</v>
      </c>
      <c r="G43" s="249" t="str">
        <f>СВОД!E43</f>
        <v>Клементьева</v>
      </c>
      <c r="H43" s="121"/>
    </row>
    <row r="44" spans="1:8">
      <c r="A44" s="1">
        <v>43</v>
      </c>
      <c r="B44" s="109" t="s">
        <v>44</v>
      </c>
      <c r="C44" s="76">
        <v>16</v>
      </c>
      <c r="D44" s="76">
        <v>1095</v>
      </c>
      <c r="E44" s="71">
        <f t="shared" si="0"/>
        <v>1.4611872146118721</v>
      </c>
      <c r="F44" s="71">
        <f t="shared" si="1"/>
        <v>100</v>
      </c>
      <c r="G44" s="249" t="str">
        <f>СВОД!E44</f>
        <v>Неуймина</v>
      </c>
      <c r="H44" s="121"/>
    </row>
    <row r="45" spans="1:8">
      <c r="A45" s="1">
        <v>44</v>
      </c>
      <c r="B45" s="109" t="s">
        <v>45</v>
      </c>
      <c r="C45" s="76">
        <v>1</v>
      </c>
      <c r="D45" s="76">
        <v>1800</v>
      </c>
      <c r="E45" s="71">
        <f t="shared" si="0"/>
        <v>5.5555555555555552E-2</v>
      </c>
      <c r="F45" s="71">
        <f t="shared" si="1"/>
        <v>100</v>
      </c>
      <c r="G45" s="249" t="str">
        <f>СВОД!E45</f>
        <v>Клементьева</v>
      </c>
      <c r="H45" s="121"/>
    </row>
    <row r="46" spans="1:8">
      <c r="A46" s="1">
        <v>45</v>
      </c>
      <c r="B46" s="109" t="s">
        <v>46</v>
      </c>
      <c r="C46" s="76">
        <v>1</v>
      </c>
      <c r="D46" s="76">
        <v>2092</v>
      </c>
      <c r="E46" s="71">
        <f t="shared" si="0"/>
        <v>4.780114722753346E-2</v>
      </c>
      <c r="F46" s="71">
        <f t="shared" si="1"/>
        <v>100</v>
      </c>
      <c r="G46" s="249" t="str">
        <f>СВОД!E46</f>
        <v>Мансурова</v>
      </c>
      <c r="H46" s="121"/>
    </row>
    <row r="47" spans="1:8">
      <c r="A47" s="1">
        <v>46</v>
      </c>
      <c r="B47" s="109" t="s">
        <v>47</v>
      </c>
      <c r="C47" s="76">
        <v>1</v>
      </c>
      <c r="D47" s="76">
        <v>1727</v>
      </c>
      <c r="E47" s="71">
        <f t="shared" si="0"/>
        <v>5.790387955993051E-2</v>
      </c>
      <c r="F47" s="71">
        <f t="shared" si="1"/>
        <v>100</v>
      </c>
      <c r="G47" s="249" t="str">
        <f>СВОД!E47</f>
        <v>Хасанов</v>
      </c>
      <c r="H47" s="121"/>
    </row>
    <row r="48" spans="1:8">
      <c r="A48" s="1">
        <v>47</v>
      </c>
      <c r="B48" s="109" t="s">
        <v>48</v>
      </c>
      <c r="C48" s="76">
        <v>6</v>
      </c>
      <c r="D48" s="76">
        <v>1977</v>
      </c>
      <c r="E48" s="71">
        <f t="shared" si="0"/>
        <v>0.30349013657056145</v>
      </c>
      <c r="F48" s="71">
        <f t="shared" si="1"/>
        <v>100</v>
      </c>
      <c r="G48" s="249" t="str">
        <f>СВОД!E48</f>
        <v>Неуймина</v>
      </c>
      <c r="H48" s="121"/>
    </row>
    <row r="49" spans="1:8">
      <c r="A49" s="1">
        <v>48</v>
      </c>
      <c r="B49" s="109" t="s">
        <v>49</v>
      </c>
      <c r="C49" s="76">
        <v>1</v>
      </c>
      <c r="D49" s="76">
        <v>1784</v>
      </c>
      <c r="E49" s="71">
        <f t="shared" si="0"/>
        <v>5.6053811659192827E-2</v>
      </c>
      <c r="F49" s="71">
        <f t="shared" si="1"/>
        <v>100</v>
      </c>
      <c r="G49" s="249" t="str">
        <f>СВОД!E49</f>
        <v>Мазырин</v>
      </c>
      <c r="H49" s="121"/>
    </row>
    <row r="50" spans="1:8">
      <c r="A50" s="1">
        <v>49</v>
      </c>
      <c r="B50" s="109" t="s">
        <v>50</v>
      </c>
      <c r="C50" s="76">
        <v>1</v>
      </c>
      <c r="D50" s="76">
        <v>1574</v>
      </c>
      <c r="E50" s="71">
        <f t="shared" si="0"/>
        <v>6.353240152477764E-2</v>
      </c>
      <c r="F50" s="71">
        <f t="shared" si="1"/>
        <v>100</v>
      </c>
      <c r="G50" s="249" t="str">
        <f>СВОД!E50</f>
        <v>Жарникова</v>
      </c>
      <c r="H50" s="121"/>
    </row>
    <row r="51" spans="1:8">
      <c r="A51" s="1">
        <v>50</v>
      </c>
      <c r="B51" s="109" t="s">
        <v>51</v>
      </c>
      <c r="C51" s="76">
        <v>7</v>
      </c>
      <c r="D51" s="76">
        <v>1128</v>
      </c>
      <c r="E51" s="71">
        <f t="shared" si="0"/>
        <v>0.62056737588652489</v>
      </c>
      <c r="F51" s="71">
        <f t="shared" si="1"/>
        <v>100</v>
      </c>
      <c r="G51" s="249" t="str">
        <f>СВОД!E51</f>
        <v>Ахрамеева</v>
      </c>
      <c r="H51" s="121"/>
    </row>
    <row r="52" spans="1:8">
      <c r="A52" s="1">
        <v>51</v>
      </c>
      <c r="B52" s="109" t="s">
        <v>52</v>
      </c>
      <c r="C52" s="76">
        <v>7</v>
      </c>
      <c r="D52" s="76">
        <v>2415</v>
      </c>
      <c r="E52" s="71">
        <f t="shared" si="0"/>
        <v>0.28985507246376813</v>
      </c>
      <c r="F52" s="71">
        <f t="shared" si="1"/>
        <v>100</v>
      </c>
      <c r="G52" s="249" t="str">
        <f>СВОД!E52</f>
        <v>Мансурова</v>
      </c>
      <c r="H52" s="121"/>
    </row>
    <row r="53" spans="1:8">
      <c r="A53" s="1">
        <v>52</v>
      </c>
      <c r="B53" s="109" t="s">
        <v>53</v>
      </c>
      <c r="C53" s="76">
        <v>4</v>
      </c>
      <c r="D53" s="76">
        <v>1061</v>
      </c>
      <c r="E53" s="71">
        <f t="shared" si="0"/>
        <v>0.3770028275212064</v>
      </c>
      <c r="F53" s="71">
        <f t="shared" si="1"/>
        <v>100</v>
      </c>
      <c r="G53" s="249" t="str">
        <f>СВОД!E53</f>
        <v>Петухов</v>
      </c>
      <c r="H53" s="121"/>
    </row>
    <row r="54" spans="1:8">
      <c r="A54" s="1">
        <v>53</v>
      </c>
      <c r="B54" s="109" t="s">
        <v>54</v>
      </c>
      <c r="C54" s="76">
        <v>4</v>
      </c>
      <c r="D54" s="76">
        <v>839</v>
      </c>
      <c r="E54" s="71">
        <f t="shared" si="0"/>
        <v>0.47675804529201427</v>
      </c>
      <c r="F54" s="71">
        <f t="shared" si="1"/>
        <v>100</v>
      </c>
      <c r="G54" s="249" t="str">
        <f>СВОД!E54</f>
        <v>Петухов</v>
      </c>
      <c r="H54" s="121"/>
    </row>
    <row r="55" spans="1:8">
      <c r="A55" s="1">
        <v>54</v>
      </c>
      <c r="B55" s="109" t="s">
        <v>55</v>
      </c>
      <c r="C55" s="76">
        <v>9</v>
      </c>
      <c r="D55" s="76">
        <v>879</v>
      </c>
      <c r="E55" s="71">
        <f t="shared" si="0"/>
        <v>1.0238907849829351</v>
      </c>
      <c r="F55" s="71">
        <f t="shared" si="1"/>
        <v>100</v>
      </c>
      <c r="G55" s="249" t="str">
        <f>СВОД!E55</f>
        <v>Жарникова</v>
      </c>
      <c r="H55" s="121"/>
    </row>
    <row r="56" spans="1:8">
      <c r="A56" s="1">
        <v>55</v>
      </c>
      <c r="B56" s="109" t="s">
        <v>56</v>
      </c>
      <c r="C56" s="76">
        <v>16</v>
      </c>
      <c r="D56" s="76">
        <v>1531</v>
      </c>
      <c r="E56" s="71">
        <f t="shared" si="0"/>
        <v>1.0450685826257349</v>
      </c>
      <c r="F56" s="71">
        <f t="shared" si="1"/>
        <v>100</v>
      </c>
      <c r="G56" s="249" t="str">
        <f>СВОД!E56</f>
        <v>Жарникова</v>
      </c>
      <c r="H56" s="121"/>
    </row>
    <row r="57" spans="1:8">
      <c r="A57" s="1">
        <v>56</v>
      </c>
      <c r="B57" s="109" t="s">
        <v>57</v>
      </c>
      <c r="C57" s="76">
        <v>6</v>
      </c>
      <c r="D57" s="76">
        <v>1966</v>
      </c>
      <c r="E57" s="71">
        <f t="shared" si="0"/>
        <v>0.3051881993896236</v>
      </c>
      <c r="F57" s="71">
        <f t="shared" si="1"/>
        <v>100</v>
      </c>
      <c r="G57" s="249" t="str">
        <f>СВОД!E57</f>
        <v>Жарникова</v>
      </c>
      <c r="H57" s="121"/>
    </row>
    <row r="58" spans="1:8">
      <c r="A58" s="1">
        <v>58</v>
      </c>
      <c r="B58" s="109" t="s">
        <v>59</v>
      </c>
      <c r="C58" s="76">
        <v>1</v>
      </c>
      <c r="D58" s="76">
        <v>1268</v>
      </c>
      <c r="E58" s="71">
        <f t="shared" si="0"/>
        <v>7.8864353312302835E-2</v>
      </c>
      <c r="F58" s="71">
        <f t="shared" si="1"/>
        <v>100</v>
      </c>
      <c r="G58" s="249" t="str">
        <f>СВОД!E58</f>
        <v>Ахрамеева</v>
      </c>
      <c r="H58" s="121"/>
    </row>
    <row r="59" spans="1:8">
      <c r="A59" s="1">
        <v>59</v>
      </c>
      <c r="B59" s="109" t="s">
        <v>60</v>
      </c>
      <c r="C59" s="76">
        <v>4</v>
      </c>
      <c r="D59" s="76">
        <v>1125</v>
      </c>
      <c r="E59" s="71">
        <f t="shared" si="0"/>
        <v>0.35555555555555557</v>
      </c>
      <c r="F59" s="71">
        <f t="shared" si="1"/>
        <v>100</v>
      </c>
      <c r="G59" s="249" t="str">
        <f>СВОД!E59</f>
        <v>Ахрамеева</v>
      </c>
      <c r="H59" s="121"/>
    </row>
    <row r="60" spans="1:8">
      <c r="A60" s="1">
        <v>60</v>
      </c>
      <c r="B60" s="109" t="s">
        <v>61</v>
      </c>
      <c r="C60" s="76">
        <v>3</v>
      </c>
      <c r="D60" s="76">
        <v>1655</v>
      </c>
      <c r="E60" s="71">
        <f t="shared" si="0"/>
        <v>0.18126888217522658</v>
      </c>
      <c r="F60" s="71">
        <f t="shared" si="1"/>
        <v>100</v>
      </c>
      <c r="G60" s="249" t="str">
        <f>СВОД!E60</f>
        <v>Ахрамеева</v>
      </c>
      <c r="H60" s="121"/>
    </row>
    <row r="61" spans="1:8">
      <c r="A61" s="1">
        <v>61</v>
      </c>
      <c r="B61" s="109" t="s">
        <v>62</v>
      </c>
      <c r="C61" s="76">
        <v>5</v>
      </c>
      <c r="D61" s="76">
        <v>416</v>
      </c>
      <c r="E61" s="71">
        <f t="shared" si="0"/>
        <v>1.2019230769230771</v>
      </c>
      <c r="F61" s="71">
        <f t="shared" si="1"/>
        <v>100</v>
      </c>
      <c r="G61" s="249" t="str">
        <f>СВОД!E61</f>
        <v>Трусов</v>
      </c>
      <c r="H61" s="121"/>
    </row>
    <row r="62" spans="1:8">
      <c r="A62" s="1">
        <v>62</v>
      </c>
      <c r="B62" s="109" t="s">
        <v>63</v>
      </c>
      <c r="C62" s="76">
        <v>14</v>
      </c>
      <c r="D62" s="76">
        <v>1294</v>
      </c>
      <c r="E62" s="71">
        <f t="shared" si="0"/>
        <v>1.0819165378670788</v>
      </c>
      <c r="F62" s="71">
        <f t="shared" si="1"/>
        <v>100</v>
      </c>
      <c r="G62" s="249" t="str">
        <f>СВОД!E62</f>
        <v>Неуймина</v>
      </c>
      <c r="H62" s="121"/>
    </row>
    <row r="63" spans="1:8">
      <c r="A63" s="1">
        <v>63</v>
      </c>
      <c r="B63" s="109" t="s">
        <v>64</v>
      </c>
      <c r="C63" s="76">
        <v>4</v>
      </c>
      <c r="D63" s="76">
        <v>1319</v>
      </c>
      <c r="E63" s="71">
        <f t="shared" si="0"/>
        <v>0.30326004548900681</v>
      </c>
      <c r="F63" s="71">
        <f t="shared" si="1"/>
        <v>100</v>
      </c>
      <c r="G63" s="249" t="str">
        <f>СВОД!E63</f>
        <v>Ахрамеева</v>
      </c>
      <c r="H63" s="121"/>
    </row>
    <row r="64" spans="1:8">
      <c r="A64" s="1">
        <v>64</v>
      </c>
      <c r="B64" s="109" t="s">
        <v>65</v>
      </c>
      <c r="C64" s="76">
        <v>4</v>
      </c>
      <c r="D64" s="76">
        <v>1307</v>
      </c>
      <c r="E64" s="71">
        <f t="shared" si="0"/>
        <v>0.30604437643458299</v>
      </c>
      <c r="F64" s="71">
        <f t="shared" si="1"/>
        <v>100</v>
      </c>
      <c r="G64" s="249" t="str">
        <f>СВОД!E64</f>
        <v>Мазырин</v>
      </c>
      <c r="H64" s="121"/>
    </row>
    <row r="65" spans="1:8">
      <c r="A65" s="1">
        <v>65</v>
      </c>
      <c r="B65" s="109" t="s">
        <v>66</v>
      </c>
      <c r="C65" s="76">
        <v>2</v>
      </c>
      <c r="D65" s="76">
        <v>1422</v>
      </c>
      <c r="E65" s="71">
        <f t="shared" si="0"/>
        <v>0.14064697609001406</v>
      </c>
      <c r="F65" s="71">
        <f t="shared" si="1"/>
        <v>100</v>
      </c>
      <c r="G65" s="249" t="str">
        <f>СВОД!E65</f>
        <v>Калинина</v>
      </c>
      <c r="H65" s="121"/>
    </row>
    <row r="66" spans="1:8">
      <c r="A66" s="1">
        <v>66</v>
      </c>
      <c r="B66" s="109" t="s">
        <v>67</v>
      </c>
      <c r="C66" s="76">
        <v>5</v>
      </c>
      <c r="D66" s="76">
        <v>1041</v>
      </c>
      <c r="E66" s="71">
        <f t="shared" ref="E66:E74" si="2">(C66/D66*100)</f>
        <v>0.48030739673390976</v>
      </c>
      <c r="F66" s="71">
        <f t="shared" ref="F66:F74" si="3">IF(E66&lt;2.01, 100, IF(E66&lt;5,50,0))</f>
        <v>100</v>
      </c>
      <c r="G66" s="249" t="str">
        <f>СВОД!E66</f>
        <v>Клементьева</v>
      </c>
      <c r="H66" s="121"/>
    </row>
    <row r="67" spans="1:8">
      <c r="A67" s="1">
        <v>67</v>
      </c>
      <c r="B67" s="109" t="s">
        <v>68</v>
      </c>
      <c r="C67" s="76">
        <v>7</v>
      </c>
      <c r="D67" s="76">
        <v>1864</v>
      </c>
      <c r="E67" s="71">
        <f t="shared" si="2"/>
        <v>0.37553648068669526</v>
      </c>
      <c r="F67" s="71">
        <f t="shared" si="3"/>
        <v>100</v>
      </c>
      <c r="G67" s="249" t="str">
        <f>СВОД!E67</f>
        <v>Мансурова</v>
      </c>
      <c r="H67" s="121"/>
    </row>
    <row r="68" spans="1:8">
      <c r="A68" s="1">
        <v>68</v>
      </c>
      <c r="B68" s="109" t="s">
        <v>69</v>
      </c>
      <c r="C68" s="76">
        <v>11</v>
      </c>
      <c r="D68" s="76">
        <v>1842</v>
      </c>
      <c r="E68" s="71">
        <f t="shared" si="2"/>
        <v>0.59717698154180243</v>
      </c>
      <c r="F68" s="71">
        <f t="shared" si="3"/>
        <v>100</v>
      </c>
      <c r="G68" s="249" t="str">
        <f>СВОД!E68</f>
        <v>Ахтямова</v>
      </c>
      <c r="H68" s="121"/>
    </row>
    <row r="69" spans="1:8">
      <c r="A69" s="1">
        <v>69</v>
      </c>
      <c r="B69" s="109" t="s">
        <v>70</v>
      </c>
      <c r="C69" s="76">
        <v>6</v>
      </c>
      <c r="D69" s="76">
        <v>1518</v>
      </c>
      <c r="E69" s="71">
        <f t="shared" si="2"/>
        <v>0.39525691699604742</v>
      </c>
      <c r="F69" s="71">
        <f t="shared" si="3"/>
        <v>100</v>
      </c>
      <c r="G69" s="249" t="str">
        <f>СВОД!E69</f>
        <v>Петухов</v>
      </c>
      <c r="H69" s="121"/>
    </row>
    <row r="70" spans="1:8">
      <c r="A70" s="1">
        <v>70</v>
      </c>
      <c r="B70" s="109" t="s">
        <v>71</v>
      </c>
      <c r="C70" s="76">
        <v>1</v>
      </c>
      <c r="D70" s="76">
        <v>1571</v>
      </c>
      <c r="E70" s="71">
        <f t="shared" si="2"/>
        <v>6.3653723742838952E-2</v>
      </c>
      <c r="F70" s="71">
        <f t="shared" si="3"/>
        <v>100</v>
      </c>
      <c r="G70" s="249" t="str">
        <f>СВОД!E70</f>
        <v>Мансурова</v>
      </c>
      <c r="H70" s="121"/>
    </row>
    <row r="71" spans="1:8">
      <c r="A71" s="1">
        <v>71</v>
      </c>
      <c r="B71" s="109" t="s">
        <v>72</v>
      </c>
      <c r="C71" s="76">
        <v>2</v>
      </c>
      <c r="D71" s="76">
        <v>1587</v>
      </c>
      <c r="E71" s="71">
        <f t="shared" si="2"/>
        <v>0.12602394454946439</v>
      </c>
      <c r="F71" s="71">
        <f t="shared" si="3"/>
        <v>100</v>
      </c>
      <c r="G71" s="249" t="str">
        <f>СВОД!E71</f>
        <v>Хасанов</v>
      </c>
      <c r="H71" s="121"/>
    </row>
    <row r="72" spans="1:8">
      <c r="A72" s="1">
        <v>72</v>
      </c>
      <c r="B72" s="109" t="s">
        <v>73</v>
      </c>
      <c r="C72" s="76">
        <v>3</v>
      </c>
      <c r="D72" s="76">
        <v>907</v>
      </c>
      <c r="E72" s="71">
        <f t="shared" si="2"/>
        <v>0.33076074972436603</v>
      </c>
      <c r="F72" s="71">
        <f t="shared" si="3"/>
        <v>100</v>
      </c>
      <c r="G72" s="249" t="str">
        <f>СВОД!E72</f>
        <v>Савченко</v>
      </c>
      <c r="H72" s="121"/>
    </row>
    <row r="73" spans="1:8">
      <c r="A73" s="1">
        <v>73</v>
      </c>
      <c r="B73" s="109" t="s">
        <v>165</v>
      </c>
      <c r="C73" s="76">
        <v>15</v>
      </c>
      <c r="D73" s="76">
        <v>877</v>
      </c>
      <c r="E73" s="71">
        <f t="shared" si="2"/>
        <v>1.7103762827822122</v>
      </c>
      <c r="F73" s="71">
        <f t="shared" si="3"/>
        <v>100</v>
      </c>
      <c r="G73" s="249" t="str">
        <f>СВОД!E73</f>
        <v>Савченко</v>
      </c>
      <c r="H73" s="121"/>
    </row>
    <row r="74" spans="1:8">
      <c r="A74" s="1">
        <v>74</v>
      </c>
      <c r="B74" s="109" t="s">
        <v>166</v>
      </c>
      <c r="C74" s="76">
        <v>5</v>
      </c>
      <c r="D74" s="76">
        <v>1205</v>
      </c>
      <c r="E74" s="71">
        <f t="shared" si="2"/>
        <v>0.41493775933609961</v>
      </c>
      <c r="F74" s="71">
        <f t="shared" si="3"/>
        <v>100</v>
      </c>
      <c r="G74" s="249" t="str">
        <f>СВОД!E74</f>
        <v>Жарникова</v>
      </c>
      <c r="H74" s="121"/>
    </row>
    <row r="75" spans="1:8">
      <c r="A75" s="132">
        <v>75</v>
      </c>
      <c r="B75" s="133" t="s">
        <v>568</v>
      </c>
      <c r="C75" s="76">
        <v>7</v>
      </c>
      <c r="D75" s="76">
        <v>1525</v>
      </c>
      <c r="E75" s="71">
        <f t="shared" ref="E75:E124" si="4">(C75/D75*100)</f>
        <v>0.45901639344262296</v>
      </c>
      <c r="F75" s="71">
        <f t="shared" ref="F75:F124" si="5">IF(E75&lt;2.01, 100, IF(E75&lt;5,50,0))</f>
        <v>100</v>
      </c>
      <c r="G75" s="249" t="str">
        <f>СВОД!E75</f>
        <v>Хасанов</v>
      </c>
      <c r="H75" s="121"/>
    </row>
    <row r="76" spans="1:8">
      <c r="A76" s="132">
        <v>76</v>
      </c>
      <c r="B76" s="133" t="s">
        <v>478</v>
      </c>
      <c r="C76" s="76">
        <v>3</v>
      </c>
      <c r="D76" s="76">
        <v>295</v>
      </c>
      <c r="E76" s="71">
        <f t="shared" si="4"/>
        <v>1.0169491525423728</v>
      </c>
      <c r="F76" s="71">
        <f t="shared" si="5"/>
        <v>100</v>
      </c>
      <c r="G76" s="249" t="str">
        <f>СВОД!E76</f>
        <v>Трусов</v>
      </c>
      <c r="H76" s="121"/>
    </row>
    <row r="77" spans="1:8">
      <c r="A77" s="1">
        <v>77</v>
      </c>
      <c r="B77" s="2" t="s">
        <v>445</v>
      </c>
      <c r="C77" s="76">
        <v>6</v>
      </c>
      <c r="D77" s="76">
        <v>1482</v>
      </c>
      <c r="E77" s="71">
        <f t="shared" si="4"/>
        <v>0.40485829959514169</v>
      </c>
      <c r="F77" s="71">
        <f t="shared" si="5"/>
        <v>100</v>
      </c>
      <c r="G77" s="249" t="str">
        <f>СВОД!E77</f>
        <v>Хасанов</v>
      </c>
      <c r="H77" s="121"/>
    </row>
    <row r="78" spans="1:8">
      <c r="A78" s="132">
        <v>78</v>
      </c>
      <c r="B78" s="133" t="s">
        <v>444</v>
      </c>
      <c r="C78" s="76">
        <v>19</v>
      </c>
      <c r="D78" s="76">
        <v>1229</v>
      </c>
      <c r="E78" s="71">
        <f t="shared" si="4"/>
        <v>1.5459723352318959</v>
      </c>
      <c r="F78" s="71">
        <f t="shared" si="5"/>
        <v>100</v>
      </c>
      <c r="G78" s="249" t="str">
        <f>СВОД!E78</f>
        <v>Ахрамеева</v>
      </c>
      <c r="H78" s="121"/>
    </row>
    <row r="79" spans="1:8">
      <c r="A79" s="132">
        <v>79</v>
      </c>
      <c r="B79" s="133" t="s">
        <v>482</v>
      </c>
      <c r="C79" s="76">
        <v>2</v>
      </c>
      <c r="D79" s="76">
        <v>2119</v>
      </c>
      <c r="E79" s="71">
        <f t="shared" si="4"/>
        <v>9.4384143463898063E-2</v>
      </c>
      <c r="F79" s="71">
        <f t="shared" si="5"/>
        <v>100</v>
      </c>
      <c r="G79" s="249" t="str">
        <f>СВОД!E79</f>
        <v>Клементьева</v>
      </c>
      <c r="H79" s="121"/>
    </row>
    <row r="80" spans="1:8">
      <c r="A80" s="1">
        <v>80</v>
      </c>
      <c r="B80" s="2" t="s">
        <v>475</v>
      </c>
      <c r="C80" s="76">
        <v>10</v>
      </c>
      <c r="D80" s="76">
        <v>783</v>
      </c>
      <c r="E80" s="71">
        <f t="shared" si="4"/>
        <v>1.277139208173691</v>
      </c>
      <c r="F80" s="71">
        <f t="shared" si="5"/>
        <v>100</v>
      </c>
      <c r="G80" s="249" t="str">
        <f>СВОД!E80</f>
        <v>Емельянова</v>
      </c>
      <c r="H80" s="121"/>
    </row>
    <row r="81" spans="1:8">
      <c r="A81" s="132">
        <v>81</v>
      </c>
      <c r="B81" s="151" t="s">
        <v>514</v>
      </c>
      <c r="C81" s="76">
        <v>17</v>
      </c>
      <c r="D81" s="76">
        <v>1379</v>
      </c>
      <c r="E81" s="71">
        <f t="shared" si="4"/>
        <v>1.2327773749093547</v>
      </c>
      <c r="F81" s="71">
        <f t="shared" si="5"/>
        <v>100</v>
      </c>
      <c r="G81" s="249" t="str">
        <f>СВОД!E81</f>
        <v>Дарьин</v>
      </c>
      <c r="H81" s="121"/>
    </row>
    <row r="82" spans="1:8">
      <c r="A82" s="132">
        <v>82</v>
      </c>
      <c r="B82" s="133" t="s">
        <v>473</v>
      </c>
      <c r="C82" s="76">
        <v>10</v>
      </c>
      <c r="D82" s="76">
        <v>1062</v>
      </c>
      <c r="E82" s="71">
        <f t="shared" si="4"/>
        <v>0.94161958568738224</v>
      </c>
      <c r="F82" s="71">
        <f t="shared" si="5"/>
        <v>100</v>
      </c>
      <c r="G82" s="249" t="str">
        <f>СВОД!E82</f>
        <v>Неуймина</v>
      </c>
      <c r="H82" s="121"/>
    </row>
    <row r="83" spans="1:8">
      <c r="A83" s="1">
        <v>83</v>
      </c>
      <c r="B83" s="2" t="s">
        <v>502</v>
      </c>
      <c r="C83" s="76">
        <v>1</v>
      </c>
      <c r="D83" s="76">
        <v>1304</v>
      </c>
      <c r="E83" s="71">
        <f t="shared" si="4"/>
        <v>7.6687116564417179E-2</v>
      </c>
      <c r="F83" s="71">
        <f t="shared" si="5"/>
        <v>100</v>
      </c>
      <c r="G83" s="249" t="str">
        <f>СВОД!E83</f>
        <v>Мансурова</v>
      </c>
      <c r="H83" s="121"/>
    </row>
    <row r="84" spans="1:8">
      <c r="A84" s="1">
        <v>84</v>
      </c>
      <c r="B84" s="2" t="s">
        <v>479</v>
      </c>
      <c r="C84" s="76">
        <v>12</v>
      </c>
      <c r="D84" s="76">
        <v>1635</v>
      </c>
      <c r="E84" s="71">
        <f t="shared" si="4"/>
        <v>0.73394495412844041</v>
      </c>
      <c r="F84" s="71">
        <f t="shared" si="5"/>
        <v>100</v>
      </c>
      <c r="G84" s="249" t="str">
        <f>СВОД!E84</f>
        <v>Савченко</v>
      </c>
      <c r="H84" s="121"/>
    </row>
    <row r="85" spans="1:8">
      <c r="A85" s="1">
        <v>85</v>
      </c>
      <c r="B85" s="2" t="s">
        <v>474</v>
      </c>
      <c r="C85" s="76">
        <v>11</v>
      </c>
      <c r="D85" s="76">
        <v>2123</v>
      </c>
      <c r="E85" s="71">
        <f t="shared" si="4"/>
        <v>0.5181347150259068</v>
      </c>
      <c r="F85" s="71">
        <f t="shared" si="5"/>
        <v>100</v>
      </c>
      <c r="G85" s="249" t="str">
        <f>СВОД!E85</f>
        <v>Мазырин</v>
      </c>
      <c r="H85" s="121"/>
    </row>
    <row r="86" spans="1:8">
      <c r="A86" s="1">
        <v>86</v>
      </c>
      <c r="B86" s="2" t="s">
        <v>480</v>
      </c>
      <c r="C86" s="76">
        <v>5</v>
      </c>
      <c r="D86" s="76">
        <v>1459</v>
      </c>
      <c r="E86" s="71">
        <f t="shared" si="4"/>
        <v>0.3427004797806717</v>
      </c>
      <c r="F86" s="71">
        <f t="shared" si="5"/>
        <v>100</v>
      </c>
      <c r="G86" s="249" t="str">
        <f>СВОД!E86</f>
        <v>Жарникова</v>
      </c>
      <c r="H86" s="121"/>
    </row>
    <row r="87" spans="1:8">
      <c r="A87" s="1">
        <v>87</v>
      </c>
      <c r="B87" s="2" t="s">
        <v>481</v>
      </c>
      <c r="C87" s="76">
        <v>16</v>
      </c>
      <c r="D87" s="76">
        <v>1198</v>
      </c>
      <c r="E87" s="71">
        <f t="shared" si="4"/>
        <v>1.335559265442404</v>
      </c>
      <c r="F87" s="71">
        <f t="shared" si="5"/>
        <v>100</v>
      </c>
      <c r="G87" s="249" t="str">
        <f>СВОД!E87</f>
        <v>Мансурова</v>
      </c>
      <c r="H87" s="121"/>
    </row>
    <row r="88" spans="1:8">
      <c r="A88" s="1">
        <v>88</v>
      </c>
      <c r="B88" s="136" t="s">
        <v>503</v>
      </c>
      <c r="C88" s="76">
        <v>6</v>
      </c>
      <c r="D88" s="76">
        <v>1471</v>
      </c>
      <c r="E88" s="71">
        <f t="shared" si="4"/>
        <v>0.40788579197824609</v>
      </c>
      <c r="F88" s="71">
        <f t="shared" si="5"/>
        <v>100</v>
      </c>
      <c r="G88" s="249" t="str">
        <f>СВОД!E88</f>
        <v>Жарникова</v>
      </c>
      <c r="H88" s="121"/>
    </row>
    <row r="89" spans="1:8">
      <c r="A89" s="1">
        <v>89</v>
      </c>
      <c r="B89" s="2" t="s">
        <v>507</v>
      </c>
      <c r="C89" s="76">
        <v>0</v>
      </c>
      <c r="D89" s="76">
        <v>1347</v>
      </c>
      <c r="E89" s="71">
        <f t="shared" si="4"/>
        <v>0</v>
      </c>
      <c r="F89" s="71">
        <f t="shared" si="5"/>
        <v>100</v>
      </c>
      <c r="G89" s="249" t="str">
        <f>СВОД!E89</f>
        <v>Калинина</v>
      </c>
      <c r="H89" s="121"/>
    </row>
    <row r="90" spans="1:8">
      <c r="A90" s="132">
        <v>90</v>
      </c>
      <c r="B90" s="133" t="s">
        <v>537</v>
      </c>
      <c r="C90" s="76">
        <v>2</v>
      </c>
      <c r="D90" s="76">
        <v>994</v>
      </c>
      <c r="E90" s="71">
        <f t="shared" si="4"/>
        <v>0.2012072434607646</v>
      </c>
      <c r="F90" s="71">
        <f t="shared" si="5"/>
        <v>100</v>
      </c>
      <c r="G90" s="249" t="str">
        <f>СВОД!E90</f>
        <v>Калинина</v>
      </c>
      <c r="H90" s="121"/>
    </row>
    <row r="91" spans="1:8">
      <c r="A91" s="132">
        <v>91</v>
      </c>
      <c r="B91" s="133" t="s">
        <v>505</v>
      </c>
      <c r="C91" s="76">
        <v>2</v>
      </c>
      <c r="D91" s="76">
        <v>2057</v>
      </c>
      <c r="E91" s="71">
        <f t="shared" si="4"/>
        <v>9.7228974234321822E-2</v>
      </c>
      <c r="F91" s="71">
        <f t="shared" si="5"/>
        <v>100</v>
      </c>
      <c r="G91" s="249" t="str">
        <f>СВОД!E91</f>
        <v>Ахрамеева</v>
      </c>
      <c r="H91" s="121"/>
    </row>
    <row r="92" spans="1:8">
      <c r="A92" s="1">
        <v>92</v>
      </c>
      <c r="B92" s="136" t="s">
        <v>517</v>
      </c>
      <c r="C92" s="76">
        <v>11</v>
      </c>
      <c r="D92" s="76">
        <v>1263</v>
      </c>
      <c r="E92" s="71">
        <f t="shared" si="4"/>
        <v>0.87094220110847198</v>
      </c>
      <c r="F92" s="71">
        <f t="shared" si="5"/>
        <v>100</v>
      </c>
      <c r="G92" s="249" t="str">
        <f>СВОД!E92</f>
        <v>Мансурова</v>
      </c>
      <c r="H92" s="121"/>
    </row>
    <row r="93" spans="1:8">
      <c r="A93" s="1">
        <v>93</v>
      </c>
      <c r="B93" s="136" t="s">
        <v>520</v>
      </c>
      <c r="C93" s="76">
        <v>2</v>
      </c>
      <c r="D93" s="76">
        <v>851</v>
      </c>
      <c r="E93" s="71">
        <f t="shared" si="4"/>
        <v>0.23501762632197415</v>
      </c>
      <c r="F93" s="71">
        <f t="shared" si="5"/>
        <v>100</v>
      </c>
      <c r="G93" s="249" t="str">
        <f>СВОД!E93</f>
        <v>Клементьева</v>
      </c>
      <c r="H93" s="121"/>
    </row>
    <row r="94" spans="1:8">
      <c r="A94" s="1">
        <v>94</v>
      </c>
      <c r="B94" s="136" t="s">
        <v>516</v>
      </c>
      <c r="C94" s="76">
        <v>8</v>
      </c>
      <c r="D94" s="76">
        <v>1140</v>
      </c>
      <c r="E94" s="71">
        <f t="shared" si="4"/>
        <v>0.70175438596491224</v>
      </c>
      <c r="F94" s="71">
        <f t="shared" si="5"/>
        <v>100</v>
      </c>
      <c r="G94" s="249" t="str">
        <f>СВОД!E94</f>
        <v>Клементьева</v>
      </c>
      <c r="H94" s="121"/>
    </row>
    <row r="95" spans="1:8">
      <c r="A95" s="1">
        <v>95</v>
      </c>
      <c r="B95" s="136" t="s">
        <v>543</v>
      </c>
      <c r="C95" s="76">
        <v>1</v>
      </c>
      <c r="D95" s="76">
        <v>735</v>
      </c>
      <c r="E95" s="71">
        <f t="shared" si="4"/>
        <v>0.13605442176870747</v>
      </c>
      <c r="F95" s="71">
        <f t="shared" si="5"/>
        <v>100</v>
      </c>
      <c r="G95" s="249" t="str">
        <f>СВОД!E95</f>
        <v>Коровина</v>
      </c>
      <c r="H95" s="121"/>
    </row>
    <row r="96" spans="1:8">
      <c r="A96" s="1">
        <v>96</v>
      </c>
      <c r="B96" s="136" t="s">
        <v>525</v>
      </c>
      <c r="C96" s="76">
        <v>8</v>
      </c>
      <c r="D96" s="155">
        <v>1703</v>
      </c>
      <c r="E96" s="71">
        <f t="shared" si="4"/>
        <v>0.46975924838520255</v>
      </c>
      <c r="F96" s="71">
        <f t="shared" si="5"/>
        <v>100</v>
      </c>
      <c r="G96" s="249" t="str">
        <f>СВОД!E96</f>
        <v>Калинина</v>
      </c>
      <c r="H96" s="121"/>
    </row>
    <row r="97" spans="1:8">
      <c r="A97" s="1">
        <v>97</v>
      </c>
      <c r="B97" s="136" t="s">
        <v>548</v>
      </c>
      <c r="C97" s="76">
        <v>6</v>
      </c>
      <c r="D97" s="155">
        <v>1388</v>
      </c>
      <c r="E97" s="71">
        <f t="shared" si="4"/>
        <v>0.43227665706051877</v>
      </c>
      <c r="F97" s="71">
        <f t="shared" si="5"/>
        <v>100</v>
      </c>
      <c r="G97" s="249" t="str">
        <f>СВОД!E97</f>
        <v>Коровина</v>
      </c>
      <c r="H97" s="121"/>
    </row>
    <row r="98" spans="1:8">
      <c r="A98" s="1">
        <v>98</v>
      </c>
      <c r="B98" s="136" t="s">
        <v>526</v>
      </c>
      <c r="C98" s="76">
        <v>9</v>
      </c>
      <c r="D98" s="155">
        <v>1360</v>
      </c>
      <c r="E98" s="71">
        <f t="shared" si="4"/>
        <v>0.66176470588235292</v>
      </c>
      <c r="F98" s="71">
        <f t="shared" si="5"/>
        <v>100</v>
      </c>
      <c r="G98" s="249" t="str">
        <f>СВОД!E98</f>
        <v>Калинина</v>
      </c>
      <c r="H98" s="121"/>
    </row>
    <row r="99" spans="1:8">
      <c r="A99" s="1">
        <v>99</v>
      </c>
      <c r="B99" s="136" t="s">
        <v>529</v>
      </c>
      <c r="C99" s="76">
        <v>4</v>
      </c>
      <c r="D99" s="155">
        <v>1388</v>
      </c>
      <c r="E99" s="71">
        <f t="shared" si="4"/>
        <v>0.28818443804034583</v>
      </c>
      <c r="F99" s="71">
        <f t="shared" si="5"/>
        <v>100</v>
      </c>
      <c r="G99" s="249" t="str">
        <f>СВОД!E99</f>
        <v>Коровина</v>
      </c>
      <c r="H99" s="121"/>
    </row>
    <row r="100" spans="1:8">
      <c r="A100" s="1">
        <v>100</v>
      </c>
      <c r="B100" s="136" t="s">
        <v>610</v>
      </c>
      <c r="C100" s="76">
        <v>2</v>
      </c>
      <c r="D100" s="76">
        <v>922</v>
      </c>
      <c r="E100" s="71">
        <f t="shared" si="4"/>
        <v>0.21691973969631237</v>
      </c>
      <c r="F100" s="71">
        <f t="shared" si="5"/>
        <v>100</v>
      </c>
      <c r="G100" s="249" t="str">
        <f>СВОД!E100</f>
        <v>Емельянова</v>
      </c>
      <c r="H100" s="121"/>
    </row>
    <row r="101" spans="1:8">
      <c r="A101" s="1">
        <v>101</v>
      </c>
      <c r="B101" s="136" t="s">
        <v>523</v>
      </c>
      <c r="C101" s="76">
        <v>5</v>
      </c>
      <c r="D101" s="76">
        <v>916</v>
      </c>
      <c r="E101" s="71">
        <f t="shared" si="4"/>
        <v>0.54585152838427942</v>
      </c>
      <c r="F101" s="71">
        <f t="shared" si="5"/>
        <v>100</v>
      </c>
      <c r="G101" s="249" t="str">
        <f>СВОД!E101</f>
        <v>Савченко</v>
      </c>
      <c r="H101" s="121"/>
    </row>
    <row r="102" spans="1:8">
      <c r="A102" s="132">
        <v>102</v>
      </c>
      <c r="B102" s="151" t="s">
        <v>522</v>
      </c>
      <c r="C102" s="76">
        <v>4</v>
      </c>
      <c r="D102" s="76">
        <v>932</v>
      </c>
      <c r="E102" s="71">
        <f t="shared" si="4"/>
        <v>0.42918454935622319</v>
      </c>
      <c r="F102" s="71">
        <f t="shared" si="5"/>
        <v>100</v>
      </c>
      <c r="G102" s="249" t="str">
        <f>СВОД!E102</f>
        <v>Клементьева</v>
      </c>
      <c r="H102" s="121"/>
    </row>
    <row r="103" spans="1:8">
      <c r="A103" s="132">
        <v>103</v>
      </c>
      <c r="B103" s="151" t="s">
        <v>539</v>
      </c>
      <c r="C103" s="76">
        <v>3</v>
      </c>
      <c r="D103" s="76">
        <v>1558</v>
      </c>
      <c r="E103" s="71">
        <f t="shared" si="4"/>
        <v>0.19255455712451863</v>
      </c>
      <c r="F103" s="71">
        <f t="shared" si="5"/>
        <v>100</v>
      </c>
      <c r="G103" s="249" t="str">
        <f>СВОД!E103</f>
        <v>Мансурова</v>
      </c>
      <c r="H103" s="121"/>
    </row>
    <row r="104" spans="1:8">
      <c r="A104" s="132">
        <v>104</v>
      </c>
      <c r="B104" s="151" t="s">
        <v>540</v>
      </c>
      <c r="C104" s="76">
        <v>2</v>
      </c>
      <c r="D104" s="76">
        <v>1922</v>
      </c>
      <c r="E104" s="71">
        <f t="shared" si="4"/>
        <v>0.10405827263267431</v>
      </c>
      <c r="F104" s="71">
        <f t="shared" si="5"/>
        <v>100</v>
      </c>
      <c r="G104" s="249" t="str">
        <f>СВОД!E104</f>
        <v>Хасанов</v>
      </c>
      <c r="H104" s="121"/>
    </row>
    <row r="105" spans="1:8">
      <c r="A105" s="132">
        <v>105</v>
      </c>
      <c r="B105" s="151" t="s">
        <v>648</v>
      </c>
      <c r="C105" s="76">
        <v>2</v>
      </c>
      <c r="D105" s="76">
        <v>281</v>
      </c>
      <c r="E105" s="71">
        <f t="shared" si="4"/>
        <v>0.71174377224199281</v>
      </c>
      <c r="F105" s="71">
        <f t="shared" si="5"/>
        <v>100</v>
      </c>
      <c r="G105" s="249" t="str">
        <f>СВОД!E105</f>
        <v>Трусов</v>
      </c>
      <c r="H105" s="121"/>
    </row>
    <row r="106" spans="1:8">
      <c r="A106" s="1">
        <v>106</v>
      </c>
      <c r="B106" s="136" t="s">
        <v>535</v>
      </c>
      <c r="C106" s="76">
        <v>26</v>
      </c>
      <c r="D106" s="155">
        <v>205</v>
      </c>
      <c r="E106" s="71">
        <f t="shared" si="4"/>
        <v>12.682926829268293</v>
      </c>
      <c r="F106" s="71">
        <f t="shared" si="5"/>
        <v>0</v>
      </c>
      <c r="G106" s="249" t="str">
        <f>СВОД!E106</f>
        <v>Трусов</v>
      </c>
      <c r="H106" s="121"/>
    </row>
    <row r="107" spans="1:8">
      <c r="A107" s="132">
        <v>107</v>
      </c>
      <c r="B107" s="151" t="s">
        <v>536</v>
      </c>
      <c r="C107" s="76">
        <v>7</v>
      </c>
      <c r="D107" s="155">
        <v>1640</v>
      </c>
      <c r="E107" s="71">
        <f t="shared" si="4"/>
        <v>0.42682926829268297</v>
      </c>
      <c r="F107" s="71">
        <f t="shared" si="5"/>
        <v>100</v>
      </c>
      <c r="G107" s="249" t="str">
        <f>СВОД!E107</f>
        <v>Мансурова</v>
      </c>
      <c r="H107" s="121"/>
    </row>
    <row r="108" spans="1:8">
      <c r="A108" s="1">
        <v>108</v>
      </c>
      <c r="B108" s="136" t="s">
        <v>541</v>
      </c>
      <c r="C108" s="76">
        <v>11</v>
      </c>
      <c r="D108" s="155">
        <v>915</v>
      </c>
      <c r="E108" s="71">
        <f t="shared" si="4"/>
        <v>1.2021857923497268</v>
      </c>
      <c r="F108" s="71">
        <f t="shared" si="5"/>
        <v>100</v>
      </c>
      <c r="G108" s="249" t="str">
        <f>СВОД!E108</f>
        <v>Хасанов</v>
      </c>
      <c r="H108" s="121"/>
    </row>
    <row r="109" spans="1:8">
      <c r="A109" s="1">
        <v>109</v>
      </c>
      <c r="B109" s="136" t="s">
        <v>544</v>
      </c>
      <c r="C109" s="76">
        <v>9</v>
      </c>
      <c r="D109" s="155">
        <v>1573</v>
      </c>
      <c r="E109" s="71">
        <f t="shared" si="4"/>
        <v>0.57215511760966309</v>
      </c>
      <c r="F109" s="71">
        <f t="shared" si="5"/>
        <v>100</v>
      </c>
      <c r="G109" s="249" t="str">
        <f>СВОД!E109</f>
        <v>Мансурова</v>
      </c>
      <c r="H109" s="121"/>
    </row>
    <row r="110" spans="1:8">
      <c r="A110" s="1">
        <v>110</v>
      </c>
      <c r="B110" s="136" t="s">
        <v>550</v>
      </c>
      <c r="C110" s="76">
        <v>21</v>
      </c>
      <c r="D110" s="155">
        <v>1180</v>
      </c>
      <c r="E110" s="71">
        <f t="shared" si="4"/>
        <v>1.7796610169491527</v>
      </c>
      <c r="F110" s="71">
        <f t="shared" si="5"/>
        <v>100</v>
      </c>
      <c r="G110" s="249" t="str">
        <f>СВОД!E110</f>
        <v>Мазырин</v>
      </c>
      <c r="H110" s="121"/>
    </row>
    <row r="111" spans="1:8">
      <c r="A111" s="132">
        <v>111</v>
      </c>
      <c r="B111" s="136" t="s">
        <v>552</v>
      </c>
      <c r="C111" s="76">
        <v>4</v>
      </c>
      <c r="D111" s="155">
        <v>1190</v>
      </c>
      <c r="E111" s="71">
        <f t="shared" si="4"/>
        <v>0.33613445378151263</v>
      </c>
      <c r="F111" s="71">
        <f t="shared" si="5"/>
        <v>100</v>
      </c>
      <c r="G111" s="249" t="str">
        <f>СВОД!E111</f>
        <v>Савченко</v>
      </c>
      <c r="H111" s="121"/>
    </row>
    <row r="112" spans="1:8">
      <c r="A112" s="1">
        <v>112</v>
      </c>
      <c r="B112" s="136" t="s">
        <v>549</v>
      </c>
      <c r="C112" s="76">
        <v>1</v>
      </c>
      <c r="D112" s="155">
        <v>1163</v>
      </c>
      <c r="E112" s="71">
        <f t="shared" si="4"/>
        <v>8.5984522785898534E-2</v>
      </c>
      <c r="F112" s="71">
        <f t="shared" si="5"/>
        <v>100</v>
      </c>
      <c r="G112" s="249" t="str">
        <f>СВОД!E112</f>
        <v>Клементьева</v>
      </c>
      <c r="H112" s="121"/>
    </row>
    <row r="113" spans="1:8">
      <c r="A113" s="132">
        <v>113</v>
      </c>
      <c r="B113" s="136" t="s">
        <v>553</v>
      </c>
      <c r="C113" s="76">
        <v>0</v>
      </c>
      <c r="D113" s="155">
        <v>252</v>
      </c>
      <c r="E113" s="71">
        <f t="shared" si="4"/>
        <v>0</v>
      </c>
      <c r="F113" s="71">
        <f t="shared" si="5"/>
        <v>100</v>
      </c>
      <c r="G113" s="249" t="str">
        <f>СВОД!E113</f>
        <v>Шаламова</v>
      </c>
      <c r="H113" s="121"/>
    </row>
    <row r="114" spans="1:8">
      <c r="A114" s="132">
        <v>114</v>
      </c>
      <c r="B114" s="136" t="s">
        <v>554</v>
      </c>
      <c r="C114" s="76">
        <v>17</v>
      </c>
      <c r="D114" s="155">
        <v>635</v>
      </c>
      <c r="E114" s="71">
        <f t="shared" si="4"/>
        <v>2.6771653543307088</v>
      </c>
      <c r="F114" s="71">
        <f t="shared" si="5"/>
        <v>50</v>
      </c>
      <c r="G114" s="249" t="str">
        <f>СВОД!E114</f>
        <v>Шаламова</v>
      </c>
      <c r="H114" s="121"/>
    </row>
    <row r="115" spans="1:8">
      <c r="A115" s="132">
        <v>115</v>
      </c>
      <c r="B115" s="136" t="s">
        <v>555</v>
      </c>
      <c r="C115" s="76">
        <v>19</v>
      </c>
      <c r="D115" s="155">
        <v>1076</v>
      </c>
      <c r="E115" s="71">
        <f t="shared" si="4"/>
        <v>1.7657992565055762</v>
      </c>
      <c r="F115" s="71">
        <f t="shared" si="5"/>
        <v>100</v>
      </c>
      <c r="G115" s="249" t="str">
        <f>СВОД!E115</f>
        <v>Ахтямова</v>
      </c>
      <c r="H115" s="121"/>
    </row>
    <row r="116" spans="1:8">
      <c r="A116" s="132">
        <v>116</v>
      </c>
      <c r="B116" s="136" t="s">
        <v>556</v>
      </c>
      <c r="C116" s="76">
        <v>3</v>
      </c>
      <c r="D116" s="155">
        <v>940</v>
      </c>
      <c r="E116" s="71">
        <f t="shared" si="4"/>
        <v>0.31914893617021273</v>
      </c>
      <c r="F116" s="71">
        <f t="shared" si="5"/>
        <v>100</v>
      </c>
      <c r="G116" s="249" t="str">
        <f>СВОД!E116</f>
        <v>Петухов</v>
      </c>
      <c r="H116" s="121"/>
    </row>
    <row r="117" spans="1:8">
      <c r="A117" s="132">
        <v>117</v>
      </c>
      <c r="B117" s="136" t="s">
        <v>557</v>
      </c>
      <c r="C117" s="76">
        <v>7</v>
      </c>
      <c r="D117" s="155">
        <v>911</v>
      </c>
      <c r="E117" s="71">
        <f t="shared" si="4"/>
        <v>0.76838638858397368</v>
      </c>
      <c r="F117" s="71">
        <f t="shared" si="5"/>
        <v>100</v>
      </c>
      <c r="G117" s="249" t="str">
        <f>СВОД!E117</f>
        <v>Ахтямова</v>
      </c>
      <c r="H117" s="121"/>
    </row>
    <row r="118" spans="1:8">
      <c r="A118" s="1">
        <v>118</v>
      </c>
      <c r="B118" s="136" t="s">
        <v>558</v>
      </c>
      <c r="C118" s="76">
        <v>38</v>
      </c>
      <c r="D118" s="155">
        <v>1177</v>
      </c>
      <c r="E118" s="71">
        <f t="shared" si="4"/>
        <v>3.228547153780799</v>
      </c>
      <c r="F118" s="71">
        <f t="shared" si="5"/>
        <v>50</v>
      </c>
      <c r="G118" s="249" t="str">
        <f>СВОД!E118</f>
        <v>Савченко</v>
      </c>
      <c r="H118" s="121"/>
    </row>
    <row r="119" spans="1:8">
      <c r="A119" s="1">
        <v>119</v>
      </c>
      <c r="B119" s="136" t="s">
        <v>579</v>
      </c>
      <c r="C119" s="76">
        <v>15</v>
      </c>
      <c r="D119" s="155">
        <v>940</v>
      </c>
      <c r="E119" s="71">
        <f t="shared" si="4"/>
        <v>1.5957446808510638</v>
      </c>
      <c r="F119" s="71">
        <f t="shared" si="5"/>
        <v>100</v>
      </c>
      <c r="G119" s="249" t="str">
        <f>СВОД!E119</f>
        <v>Савченко</v>
      </c>
      <c r="H119" s="121"/>
    </row>
    <row r="120" spans="1:8">
      <c r="A120" s="1">
        <v>120</v>
      </c>
      <c r="B120" s="136" t="s">
        <v>573</v>
      </c>
      <c r="C120" s="76">
        <v>5</v>
      </c>
      <c r="D120" s="155">
        <v>970</v>
      </c>
      <c r="E120" s="71">
        <f t="shared" si="4"/>
        <v>0.51546391752577314</v>
      </c>
      <c r="F120" s="71">
        <f t="shared" si="5"/>
        <v>100</v>
      </c>
      <c r="G120" s="249" t="str">
        <f>СВОД!E120</f>
        <v>Неуймина</v>
      </c>
      <c r="H120" s="121"/>
    </row>
    <row r="121" spans="1:8">
      <c r="A121" s="1">
        <v>121</v>
      </c>
      <c r="B121" s="136" t="s">
        <v>580</v>
      </c>
      <c r="C121" s="76">
        <v>3</v>
      </c>
      <c r="D121" s="155">
        <v>595</v>
      </c>
      <c r="E121" s="71">
        <f t="shared" si="4"/>
        <v>0.50420168067226889</v>
      </c>
      <c r="F121" s="71">
        <f t="shared" si="5"/>
        <v>100</v>
      </c>
      <c r="G121" s="249" t="str">
        <f>СВОД!E121</f>
        <v>Емельянова</v>
      </c>
      <c r="H121" s="121"/>
    </row>
    <row r="122" spans="1:8">
      <c r="A122" s="1">
        <v>122</v>
      </c>
      <c r="B122" s="136" t="s">
        <v>581</v>
      </c>
      <c r="C122" s="76">
        <v>4</v>
      </c>
      <c r="D122" s="155">
        <v>698</v>
      </c>
      <c r="E122" s="71">
        <f t="shared" si="4"/>
        <v>0.57306590257879653</v>
      </c>
      <c r="F122" s="71">
        <f t="shared" si="5"/>
        <v>100</v>
      </c>
      <c r="G122" s="249" t="str">
        <f>СВОД!E122</f>
        <v>Коровина</v>
      </c>
      <c r="H122" s="121"/>
    </row>
    <row r="123" spans="1:8">
      <c r="A123" s="1">
        <v>123</v>
      </c>
      <c r="B123" s="136" t="s">
        <v>576</v>
      </c>
      <c r="C123" s="76">
        <v>4</v>
      </c>
      <c r="D123" s="155">
        <v>1581</v>
      </c>
      <c r="E123" s="71">
        <f t="shared" si="4"/>
        <v>0.25300442757748259</v>
      </c>
      <c r="F123" s="71">
        <f t="shared" si="5"/>
        <v>100</v>
      </c>
      <c r="G123" s="249" t="str">
        <f>СВОД!E123</f>
        <v>Неуймина</v>
      </c>
      <c r="H123" s="121"/>
    </row>
    <row r="124" spans="1:8">
      <c r="A124" s="132">
        <v>124</v>
      </c>
      <c r="B124" s="151" t="s">
        <v>583</v>
      </c>
      <c r="C124" s="204">
        <v>5</v>
      </c>
      <c r="D124" s="211">
        <v>1078</v>
      </c>
      <c r="E124" s="192">
        <f t="shared" si="4"/>
        <v>0.463821892393321</v>
      </c>
      <c r="F124" s="192">
        <f t="shared" si="5"/>
        <v>100</v>
      </c>
      <c r="G124" s="249" t="str">
        <f>СВОД!E124</f>
        <v>Мазырин</v>
      </c>
      <c r="H124" s="121"/>
    </row>
    <row r="125" spans="1:8">
      <c r="A125" s="1">
        <v>125</v>
      </c>
      <c r="B125" s="136" t="s">
        <v>587</v>
      </c>
      <c r="C125" s="76">
        <v>12</v>
      </c>
      <c r="D125" s="155">
        <v>899</v>
      </c>
      <c r="E125" s="192">
        <f t="shared" ref="E125:E127" si="6">(C125/D125*100)</f>
        <v>1.3348164627363739</v>
      </c>
      <c r="F125" s="192">
        <f t="shared" ref="F125:F127" si="7">IF(E125&lt;2.01, 100, IF(E125&lt;5,50,0))</f>
        <v>100</v>
      </c>
      <c r="G125" s="249" t="str">
        <f>СВОД!E125</f>
        <v>Хасанов</v>
      </c>
      <c r="H125" s="121"/>
    </row>
    <row r="126" spans="1:8">
      <c r="A126" s="1">
        <v>126</v>
      </c>
      <c r="B126" s="136" t="s">
        <v>582</v>
      </c>
      <c r="C126" s="76">
        <v>12</v>
      </c>
      <c r="D126" s="155">
        <v>690</v>
      </c>
      <c r="E126" s="71">
        <f t="shared" si="6"/>
        <v>1.7391304347826086</v>
      </c>
      <c r="F126" s="71">
        <f t="shared" si="7"/>
        <v>100</v>
      </c>
      <c r="G126" s="249" t="str">
        <f>СВОД!E126</f>
        <v>Коровина</v>
      </c>
      <c r="H126" s="121"/>
    </row>
    <row r="127" spans="1:8">
      <c r="A127" s="1">
        <v>127</v>
      </c>
      <c r="B127" s="136" t="s">
        <v>586</v>
      </c>
      <c r="C127" s="76">
        <v>5</v>
      </c>
      <c r="D127" s="155">
        <v>1736</v>
      </c>
      <c r="E127" s="71">
        <f t="shared" si="6"/>
        <v>0.28801843317972353</v>
      </c>
      <c r="F127" s="71">
        <f t="shared" si="7"/>
        <v>100</v>
      </c>
      <c r="G127" s="249" t="str">
        <f>СВОД!E127</f>
        <v>Мазырин</v>
      </c>
      <c r="H127" s="121"/>
    </row>
    <row r="128" spans="1:8">
      <c r="A128" s="1">
        <v>128</v>
      </c>
      <c r="B128" s="136" t="s">
        <v>590</v>
      </c>
      <c r="C128" s="76">
        <v>19</v>
      </c>
      <c r="D128" s="155">
        <v>1105</v>
      </c>
      <c r="E128" s="71">
        <f t="shared" ref="E128:E130" si="8">(C128/D128*100)</f>
        <v>1.7194570135746607</v>
      </c>
      <c r="F128" s="71">
        <f t="shared" ref="F128:F130" si="9">IF(E128&lt;2.01, 100, IF(E128&lt;5,50,0))</f>
        <v>100</v>
      </c>
      <c r="G128" s="249" t="str">
        <f>СВОД!E128</f>
        <v>Мансурова</v>
      </c>
      <c r="H128" s="121"/>
    </row>
    <row r="129" spans="1:8">
      <c r="A129" s="1">
        <v>129</v>
      </c>
      <c r="B129" s="136" t="s">
        <v>600</v>
      </c>
      <c r="C129" s="76">
        <v>1</v>
      </c>
      <c r="D129" s="155">
        <v>718</v>
      </c>
      <c r="E129" s="71">
        <f t="shared" ref="E129" si="10">(C129/D129*100)</f>
        <v>0.1392757660167131</v>
      </c>
      <c r="F129" s="71">
        <f t="shared" ref="F129" si="11">IF(E129&lt;2.01, 100, IF(E129&lt;5,50,0))</f>
        <v>100</v>
      </c>
      <c r="G129" s="249" t="str">
        <f>СВОД!E129</f>
        <v>Савченко</v>
      </c>
      <c r="H129" s="121"/>
    </row>
    <row r="130" spans="1:8">
      <c r="A130" s="1">
        <v>130</v>
      </c>
      <c r="B130" s="136" t="s">
        <v>591</v>
      </c>
      <c r="C130" s="76">
        <v>6</v>
      </c>
      <c r="D130" s="155">
        <v>733</v>
      </c>
      <c r="E130" s="71">
        <f t="shared" si="8"/>
        <v>0.81855388813096863</v>
      </c>
      <c r="F130" s="71">
        <f t="shared" si="9"/>
        <v>100</v>
      </c>
      <c r="G130" s="249" t="str">
        <f>СВОД!E130</f>
        <v>Емельянова</v>
      </c>
      <c r="H130" s="121"/>
    </row>
    <row r="131" spans="1:8">
      <c r="A131" s="1">
        <v>131</v>
      </c>
      <c r="B131" s="136" t="s">
        <v>597</v>
      </c>
      <c r="C131" s="76">
        <v>9</v>
      </c>
      <c r="D131" s="155">
        <v>368</v>
      </c>
      <c r="E131" s="71">
        <f t="shared" ref="E131" si="12">(C131/D131*100)</f>
        <v>2.4456521739130435</v>
      </c>
      <c r="F131" s="71">
        <f t="shared" ref="F131" si="13">IF(E131&lt;2.01, 100, IF(E131&lt;5,50,0))</f>
        <v>50</v>
      </c>
      <c r="G131" s="249" t="str">
        <f>СВОД!E131</f>
        <v>Трусов</v>
      </c>
      <c r="H131" s="121"/>
    </row>
    <row r="132" spans="1:8">
      <c r="A132" s="1">
        <v>132</v>
      </c>
      <c r="B132" s="136" t="s">
        <v>608</v>
      </c>
      <c r="C132" s="76">
        <v>3</v>
      </c>
      <c r="D132" s="155">
        <v>346</v>
      </c>
      <c r="E132" s="71">
        <f t="shared" ref="E132:E141" si="14">(C132/D132*100)</f>
        <v>0.86705202312138718</v>
      </c>
      <c r="F132" s="71">
        <f t="shared" ref="F132:F141" si="15">IF(E132&lt;2.01, 100, IF(E132&lt;5,50,0))</f>
        <v>100</v>
      </c>
      <c r="G132" s="249" t="str">
        <f>СВОД!E132</f>
        <v>Шаламова</v>
      </c>
      <c r="H132" s="121"/>
    </row>
    <row r="133" spans="1:8">
      <c r="A133" s="1">
        <v>133</v>
      </c>
      <c r="B133" s="136" t="s">
        <v>630</v>
      </c>
      <c r="C133" s="76">
        <v>12</v>
      </c>
      <c r="D133" s="155">
        <v>877</v>
      </c>
      <c r="E133" s="71">
        <f t="shared" si="14"/>
        <v>1.3683010262257698</v>
      </c>
      <c r="F133" s="71">
        <f t="shared" si="15"/>
        <v>100</v>
      </c>
      <c r="G133" s="249" t="str">
        <f>СВОД!E133</f>
        <v>Савченко</v>
      </c>
      <c r="H133" s="121"/>
    </row>
    <row r="134" spans="1:8">
      <c r="A134" s="1">
        <v>134</v>
      </c>
      <c r="B134" s="136" t="s">
        <v>637</v>
      </c>
      <c r="C134" s="76">
        <v>1</v>
      </c>
      <c r="D134" s="155">
        <v>374</v>
      </c>
      <c r="E134" s="71">
        <f t="shared" si="14"/>
        <v>0.26737967914438499</v>
      </c>
      <c r="F134" s="71">
        <f t="shared" si="15"/>
        <v>100</v>
      </c>
      <c r="G134" s="249" t="str">
        <f>СВОД!E134</f>
        <v>Шаламова</v>
      </c>
      <c r="H134" s="121"/>
    </row>
    <row r="135" spans="1:8">
      <c r="A135" s="136">
        <v>135</v>
      </c>
      <c r="B135" s="117" t="s">
        <v>601</v>
      </c>
      <c r="C135" s="76">
        <v>11</v>
      </c>
      <c r="D135" s="155">
        <v>1152</v>
      </c>
      <c r="E135" s="71">
        <f t="shared" si="14"/>
        <v>0.95486111111111116</v>
      </c>
      <c r="F135" s="71">
        <f t="shared" si="15"/>
        <v>100</v>
      </c>
      <c r="G135" s="249" t="str">
        <f>СВОД!E135</f>
        <v>Хасанов</v>
      </c>
      <c r="H135" s="121"/>
    </row>
    <row r="136" spans="1:8">
      <c r="A136" s="136">
        <v>136</v>
      </c>
      <c r="B136" s="117" t="s">
        <v>602</v>
      </c>
      <c r="C136" s="76">
        <v>29</v>
      </c>
      <c r="D136" s="155">
        <v>1192</v>
      </c>
      <c r="E136" s="71">
        <f t="shared" si="14"/>
        <v>2.4328859060402683</v>
      </c>
      <c r="F136" s="71">
        <f t="shared" si="15"/>
        <v>50</v>
      </c>
      <c r="G136" s="249" t="str">
        <f>СВОД!E136</f>
        <v>Мансурова</v>
      </c>
      <c r="H136" s="121"/>
    </row>
    <row r="137" spans="1:8">
      <c r="A137" s="136">
        <v>137</v>
      </c>
      <c r="B137" s="117" t="s">
        <v>604</v>
      </c>
      <c r="C137" s="76">
        <v>7</v>
      </c>
      <c r="D137" s="155">
        <v>908</v>
      </c>
      <c r="E137" s="71">
        <f t="shared" si="14"/>
        <v>0.77092511013215859</v>
      </c>
      <c r="F137" s="71">
        <f t="shared" si="15"/>
        <v>100</v>
      </c>
      <c r="G137" s="249" t="str">
        <f>СВОД!E137</f>
        <v>Савченко</v>
      </c>
      <c r="H137" s="121"/>
    </row>
    <row r="138" spans="1:8">
      <c r="A138" s="136">
        <v>138</v>
      </c>
      <c r="B138" s="117" t="s">
        <v>634</v>
      </c>
      <c r="C138" s="76">
        <v>15</v>
      </c>
      <c r="D138" s="155">
        <v>1408</v>
      </c>
      <c r="E138" s="71">
        <f t="shared" si="14"/>
        <v>1.0653409090909089</v>
      </c>
      <c r="F138" s="71">
        <f t="shared" si="15"/>
        <v>100</v>
      </c>
      <c r="G138" s="249" t="str">
        <f>СВОД!E138</f>
        <v>Калинина</v>
      </c>
      <c r="H138" s="121"/>
    </row>
    <row r="139" spans="1:8">
      <c r="A139" s="136">
        <v>139</v>
      </c>
      <c r="B139" s="117" t="s">
        <v>609</v>
      </c>
      <c r="C139" s="76">
        <v>1</v>
      </c>
      <c r="D139" s="155">
        <v>1134</v>
      </c>
      <c r="E139" s="71">
        <f t="shared" si="14"/>
        <v>8.8183421516754845E-2</v>
      </c>
      <c r="F139" s="71">
        <f t="shared" si="15"/>
        <v>100</v>
      </c>
      <c r="G139" s="249" t="str">
        <f>СВОД!E139</f>
        <v>Савченко</v>
      </c>
      <c r="H139" s="121"/>
    </row>
    <row r="140" spans="1:8">
      <c r="A140" s="136">
        <v>140</v>
      </c>
      <c r="B140" s="117" t="s">
        <v>619</v>
      </c>
      <c r="C140" s="76">
        <v>0</v>
      </c>
      <c r="D140" s="155">
        <v>887</v>
      </c>
      <c r="E140" s="71">
        <f t="shared" si="14"/>
        <v>0</v>
      </c>
      <c r="F140" s="71">
        <f t="shared" si="15"/>
        <v>100</v>
      </c>
      <c r="G140" s="249" t="str">
        <f>СВОД!E140</f>
        <v>Клементьева</v>
      </c>
      <c r="H140" s="121"/>
    </row>
    <row r="141" spans="1:8">
      <c r="A141" s="151">
        <v>141</v>
      </c>
      <c r="B141" s="244" t="s">
        <v>616</v>
      </c>
      <c r="C141" s="76">
        <v>0</v>
      </c>
      <c r="D141" s="155">
        <v>862</v>
      </c>
      <c r="E141" s="71">
        <f t="shared" si="14"/>
        <v>0</v>
      </c>
      <c r="F141" s="71">
        <f t="shared" si="15"/>
        <v>100</v>
      </c>
      <c r="G141" s="249" t="str">
        <f>СВОД!E141</f>
        <v>Калинина</v>
      </c>
      <c r="H141" s="121"/>
    </row>
    <row r="142" spans="1:8">
      <c r="A142" s="136">
        <v>142</v>
      </c>
      <c r="B142" s="117" t="s">
        <v>646</v>
      </c>
      <c r="C142" s="76">
        <v>9</v>
      </c>
      <c r="D142" s="155">
        <v>1192</v>
      </c>
      <c r="E142" s="71">
        <f t="shared" ref="E142:E145" si="16">(C142/D142*100)</f>
        <v>0.75503355704697994</v>
      </c>
      <c r="F142" s="71">
        <f t="shared" ref="F142:F145" si="17">IF(E142&lt;2.01, 100, IF(E142&lt;5,50,0))</f>
        <v>100</v>
      </c>
      <c r="G142" s="249" t="str">
        <f>СВОД!E142</f>
        <v>Хасанов</v>
      </c>
      <c r="H142" s="121"/>
    </row>
    <row r="143" spans="1:8">
      <c r="A143" s="136">
        <v>143</v>
      </c>
      <c r="B143" s="117" t="s">
        <v>638</v>
      </c>
      <c r="C143" s="76">
        <v>1</v>
      </c>
      <c r="D143" s="155">
        <v>1544</v>
      </c>
      <c r="E143" s="71">
        <f t="shared" si="16"/>
        <v>6.476683937823835E-2</v>
      </c>
      <c r="F143" s="71">
        <f t="shared" si="17"/>
        <v>100</v>
      </c>
      <c r="G143" s="249" t="str">
        <f>СВОД!E143</f>
        <v>Петухов</v>
      </c>
      <c r="H143" s="121"/>
    </row>
    <row r="144" spans="1:8">
      <c r="A144" s="136">
        <v>144</v>
      </c>
      <c r="B144" s="117" t="s">
        <v>639</v>
      </c>
      <c r="C144" s="76">
        <v>25</v>
      </c>
      <c r="D144" s="155">
        <v>1198</v>
      </c>
      <c r="E144" s="71">
        <f t="shared" si="16"/>
        <v>2.0868113522537564</v>
      </c>
      <c r="F144" s="71">
        <f t="shared" si="17"/>
        <v>50</v>
      </c>
      <c r="G144" s="249" t="str">
        <f>СВОД!E144</f>
        <v>Петухов</v>
      </c>
      <c r="H144" s="121"/>
    </row>
    <row r="145" spans="1:8">
      <c r="A145" s="136">
        <v>145</v>
      </c>
      <c r="B145" s="117" t="s">
        <v>647</v>
      </c>
      <c r="C145" s="76">
        <v>6</v>
      </c>
      <c r="D145" s="155">
        <v>1843</v>
      </c>
      <c r="E145" s="71">
        <f t="shared" si="16"/>
        <v>0.32555615843733043</v>
      </c>
      <c r="F145" s="71">
        <f t="shared" si="17"/>
        <v>100</v>
      </c>
      <c r="G145" s="249" t="str">
        <f>СВОД!E145</f>
        <v>Ахтямова</v>
      </c>
      <c r="H145" s="121"/>
    </row>
    <row r="146" spans="1:8">
      <c r="A146" s="136">
        <v>146</v>
      </c>
      <c r="B146" s="117" t="s">
        <v>658</v>
      </c>
      <c r="C146" s="76">
        <v>15</v>
      </c>
      <c r="D146" s="155">
        <v>1135</v>
      </c>
      <c r="E146" s="71">
        <f t="shared" ref="E146:E152" si="18">(C146/D146*100)</f>
        <v>1.3215859030837005</v>
      </c>
      <c r="F146" s="71">
        <f t="shared" ref="F146:F152" si="19">IF(E146&lt;2.01, 100, IF(E146&lt;5,50,0))</f>
        <v>100</v>
      </c>
      <c r="G146" s="249" t="str">
        <f>СВОД!E146</f>
        <v>Емельянова</v>
      </c>
      <c r="H146" s="121"/>
    </row>
    <row r="147" spans="1:8">
      <c r="A147" s="136">
        <v>147</v>
      </c>
      <c r="B147" s="117" t="s">
        <v>643</v>
      </c>
      <c r="C147" s="76">
        <v>18</v>
      </c>
      <c r="D147" s="155">
        <v>1352</v>
      </c>
      <c r="E147" s="71">
        <f t="shared" si="18"/>
        <v>1.3313609467455623</v>
      </c>
      <c r="F147" s="71">
        <f t="shared" si="19"/>
        <v>100</v>
      </c>
      <c r="G147" s="249" t="str">
        <f>СВОД!E147</f>
        <v>Жарникова</v>
      </c>
      <c r="H147" s="121"/>
    </row>
    <row r="148" spans="1:8">
      <c r="A148" s="136">
        <v>148</v>
      </c>
      <c r="B148" s="117" t="s">
        <v>659</v>
      </c>
      <c r="C148" s="76">
        <v>15</v>
      </c>
      <c r="D148" s="155">
        <v>877</v>
      </c>
      <c r="E148" s="71">
        <f t="shared" si="18"/>
        <v>1.7103762827822122</v>
      </c>
      <c r="F148" s="71">
        <f t="shared" si="19"/>
        <v>100</v>
      </c>
      <c r="G148" s="249" t="str">
        <f>СВОД!E148</f>
        <v>Емельянова</v>
      </c>
      <c r="H148" s="121"/>
    </row>
    <row r="149" spans="1:8">
      <c r="A149" s="136">
        <v>149</v>
      </c>
      <c r="B149" s="216" t="s">
        <v>651</v>
      </c>
      <c r="C149" s="76">
        <v>25</v>
      </c>
      <c r="D149" s="155">
        <v>1073</v>
      </c>
      <c r="E149" s="71">
        <f t="shared" si="18"/>
        <v>2.3299161230195713</v>
      </c>
      <c r="F149" s="71">
        <f t="shared" si="19"/>
        <v>50</v>
      </c>
      <c r="G149" s="249" t="str">
        <f>СВОД!E149</f>
        <v>Мазырин</v>
      </c>
      <c r="H149" s="121"/>
    </row>
    <row r="150" spans="1:8">
      <c r="A150" s="136">
        <v>150</v>
      </c>
      <c r="B150" s="216" t="s">
        <v>660</v>
      </c>
      <c r="C150" s="76">
        <v>10</v>
      </c>
      <c r="D150" s="155">
        <v>538</v>
      </c>
      <c r="E150" s="71">
        <f t="shared" si="18"/>
        <v>1.8587360594795539</v>
      </c>
      <c r="F150" s="71">
        <f t="shared" si="19"/>
        <v>100</v>
      </c>
      <c r="G150" s="249" t="str">
        <f>СВОД!E150</f>
        <v>Коровина</v>
      </c>
      <c r="H150" s="121"/>
    </row>
    <row r="151" spans="1:8">
      <c r="A151" s="136">
        <v>151</v>
      </c>
      <c r="B151" s="216" t="s">
        <v>653</v>
      </c>
      <c r="C151" s="76">
        <v>5</v>
      </c>
      <c r="D151" s="155">
        <v>643</v>
      </c>
      <c r="E151" s="71">
        <f t="shared" si="18"/>
        <v>0.77760497667185069</v>
      </c>
      <c r="F151" s="71">
        <f t="shared" si="19"/>
        <v>100</v>
      </c>
      <c r="G151" s="249" t="str">
        <f>СВОД!E151</f>
        <v>Калинина</v>
      </c>
      <c r="H151" s="121"/>
    </row>
    <row r="152" spans="1:8">
      <c r="A152" s="136">
        <v>152</v>
      </c>
      <c r="B152" s="216" t="s">
        <v>661</v>
      </c>
      <c r="C152" s="204">
        <v>16</v>
      </c>
      <c r="D152" s="211">
        <v>465</v>
      </c>
      <c r="E152" s="192">
        <f t="shared" si="18"/>
        <v>3.4408602150537635</v>
      </c>
      <c r="F152" s="192">
        <f t="shared" si="19"/>
        <v>50</v>
      </c>
      <c r="G152" s="258" t="str">
        <f>СВОД!E152</f>
        <v>Савченко</v>
      </c>
      <c r="H152" s="121"/>
    </row>
    <row r="153" spans="1:8">
      <c r="A153" s="136">
        <v>153</v>
      </c>
      <c r="B153" s="236" t="s">
        <v>679</v>
      </c>
      <c r="C153" s="76">
        <v>5</v>
      </c>
      <c r="D153" s="155">
        <v>762</v>
      </c>
      <c r="E153" s="192">
        <f t="shared" ref="E153:E155" si="20">(C153/D153*100)</f>
        <v>0.65616797900262469</v>
      </c>
      <c r="F153" s="192">
        <f t="shared" ref="F153:F155" si="21">IF(E153&lt;2.01, 100, IF(E153&lt;5,50,0))</f>
        <v>100</v>
      </c>
      <c r="G153" s="258" t="str">
        <f>СВОД!E153</f>
        <v>Мансурова</v>
      </c>
      <c r="H153" s="121"/>
    </row>
    <row r="154" spans="1:8">
      <c r="A154" s="136">
        <v>155</v>
      </c>
      <c r="B154" s="236" t="s">
        <v>656</v>
      </c>
      <c r="C154" s="76">
        <v>12</v>
      </c>
      <c r="D154" s="155">
        <v>833</v>
      </c>
      <c r="E154" s="192">
        <f t="shared" si="20"/>
        <v>1.440576230492197</v>
      </c>
      <c r="F154" s="192">
        <f t="shared" si="21"/>
        <v>100</v>
      </c>
      <c r="G154" s="258" t="str">
        <f>СВОД!E154</f>
        <v>Дарьин</v>
      </c>
      <c r="H154" s="121"/>
    </row>
    <row r="155" spans="1:8">
      <c r="A155" s="136">
        <v>156</v>
      </c>
      <c r="B155" s="236" t="s">
        <v>657</v>
      </c>
      <c r="C155" s="76">
        <v>17</v>
      </c>
      <c r="D155" s="155">
        <v>950</v>
      </c>
      <c r="E155" s="192">
        <f t="shared" si="20"/>
        <v>1.7894736842105261</v>
      </c>
      <c r="F155" s="192">
        <f t="shared" si="21"/>
        <v>100</v>
      </c>
      <c r="G155" s="258" t="str">
        <f>СВОД!E155</f>
        <v>Мазырин</v>
      </c>
      <c r="H155" s="121"/>
    </row>
    <row r="156" spans="1:8">
      <c r="A156" s="136">
        <v>157</v>
      </c>
      <c r="B156" s="117" t="s">
        <v>742</v>
      </c>
      <c r="C156" s="76">
        <v>0</v>
      </c>
      <c r="D156" s="155">
        <v>194</v>
      </c>
      <c r="E156" s="192">
        <f t="shared" ref="E156:E166" si="22">(C156/D156*100)</f>
        <v>0</v>
      </c>
      <c r="F156" s="192">
        <f t="shared" ref="F156:F166" si="23">IF(E156&lt;2.01, 100, IF(E156&lt;5,50,0))</f>
        <v>100</v>
      </c>
      <c r="G156" s="258" t="str">
        <f>СВОД!E156</f>
        <v>Калинина</v>
      </c>
      <c r="H156" s="121"/>
    </row>
    <row r="157" spans="1:8">
      <c r="A157" s="136">
        <v>158</v>
      </c>
      <c r="B157" s="136" t="s">
        <v>665</v>
      </c>
      <c r="C157" s="76">
        <v>26</v>
      </c>
      <c r="D157" s="155">
        <v>957</v>
      </c>
      <c r="E157" s="192">
        <f t="shared" si="22"/>
        <v>2.7168234064785786</v>
      </c>
      <c r="F157" s="192">
        <f t="shared" si="23"/>
        <v>50</v>
      </c>
      <c r="G157" s="258" t="str">
        <f>СВОД!E157</f>
        <v>Емельянова</v>
      </c>
      <c r="H157" s="121"/>
    </row>
    <row r="158" spans="1:8">
      <c r="A158" s="136">
        <v>159</v>
      </c>
      <c r="B158" s="136" t="s">
        <v>664</v>
      </c>
      <c r="C158" s="76">
        <v>13</v>
      </c>
      <c r="D158" s="155">
        <v>790</v>
      </c>
      <c r="E158" s="192">
        <f t="shared" si="22"/>
        <v>1.6455696202531647</v>
      </c>
      <c r="F158" s="192">
        <f t="shared" si="23"/>
        <v>100</v>
      </c>
      <c r="G158" s="258" t="str">
        <f>СВОД!E158</f>
        <v>Мазырин</v>
      </c>
      <c r="H158" s="121"/>
    </row>
    <row r="159" spans="1:8">
      <c r="A159" s="136">
        <v>160</v>
      </c>
      <c r="B159" s="136" t="s">
        <v>731</v>
      </c>
      <c r="C159" s="76">
        <v>2</v>
      </c>
      <c r="D159" s="155">
        <v>355</v>
      </c>
      <c r="E159" s="192">
        <f t="shared" si="22"/>
        <v>0.56338028169014087</v>
      </c>
      <c r="F159" s="192">
        <f t="shared" si="23"/>
        <v>100</v>
      </c>
      <c r="G159" s="258" t="str">
        <f>СВОД!E159</f>
        <v>Петухов</v>
      </c>
      <c r="H159" s="121"/>
    </row>
    <row r="160" spans="1:8">
      <c r="A160" s="136">
        <v>161</v>
      </c>
      <c r="B160" s="136" t="s">
        <v>670</v>
      </c>
      <c r="C160" s="76">
        <v>6</v>
      </c>
      <c r="D160" s="155">
        <v>169</v>
      </c>
      <c r="E160" s="192">
        <f t="shared" si="22"/>
        <v>3.5502958579881656</v>
      </c>
      <c r="F160" s="192">
        <f t="shared" si="23"/>
        <v>50</v>
      </c>
      <c r="G160" s="258" t="str">
        <f>СВОД!E160</f>
        <v>Трусов</v>
      </c>
      <c r="H160" s="121"/>
    </row>
    <row r="161" spans="1:8">
      <c r="A161" s="136">
        <v>162</v>
      </c>
      <c r="B161" s="136" t="s">
        <v>671</v>
      </c>
      <c r="C161" s="76">
        <v>8</v>
      </c>
      <c r="D161" s="155">
        <v>813</v>
      </c>
      <c r="E161" s="192">
        <f t="shared" si="22"/>
        <v>0.98400984009840098</v>
      </c>
      <c r="F161" s="192">
        <f t="shared" si="23"/>
        <v>100</v>
      </c>
      <c r="G161" s="258" t="str">
        <f>СВОД!E161</f>
        <v>Савченко</v>
      </c>
      <c r="H161" s="121"/>
    </row>
    <row r="162" spans="1:8">
      <c r="A162" s="136">
        <v>163</v>
      </c>
      <c r="B162" s="136" t="s">
        <v>672</v>
      </c>
      <c r="C162" s="76">
        <v>9</v>
      </c>
      <c r="D162" s="155">
        <v>1916</v>
      </c>
      <c r="E162" s="192">
        <f t="shared" si="22"/>
        <v>0.46972860125260957</v>
      </c>
      <c r="F162" s="192">
        <f t="shared" si="23"/>
        <v>100</v>
      </c>
      <c r="G162" s="258" t="str">
        <f>СВОД!E162</f>
        <v>Неуймина</v>
      </c>
      <c r="H162" s="121"/>
    </row>
    <row r="163" spans="1:8">
      <c r="A163" s="136">
        <v>165</v>
      </c>
      <c r="B163" s="136" t="s">
        <v>686</v>
      </c>
      <c r="C163" s="76">
        <v>7</v>
      </c>
      <c r="D163" s="155">
        <v>508</v>
      </c>
      <c r="E163" s="192">
        <f t="shared" si="22"/>
        <v>1.3779527559055118</v>
      </c>
      <c r="F163" s="192">
        <f t="shared" si="23"/>
        <v>100</v>
      </c>
      <c r="G163" s="258" t="str">
        <f>СВОД!E163</f>
        <v>Емельянова</v>
      </c>
      <c r="H163" s="121"/>
    </row>
    <row r="164" spans="1:8">
      <c r="A164" s="136">
        <v>166</v>
      </c>
      <c r="B164" s="136" t="s">
        <v>687</v>
      </c>
      <c r="C164" s="76">
        <v>0</v>
      </c>
      <c r="D164" s="155">
        <v>649</v>
      </c>
      <c r="E164" s="192">
        <f t="shared" si="22"/>
        <v>0</v>
      </c>
      <c r="F164" s="192">
        <f t="shared" si="23"/>
        <v>100</v>
      </c>
      <c r="G164" s="258" t="str">
        <f>СВОД!E164</f>
        <v>Савченко</v>
      </c>
      <c r="H164" s="121"/>
    </row>
    <row r="165" spans="1:8">
      <c r="A165" s="136">
        <v>167</v>
      </c>
      <c r="B165" s="136" t="s">
        <v>688</v>
      </c>
      <c r="C165" s="76">
        <v>4</v>
      </c>
      <c r="D165" s="155">
        <v>628</v>
      </c>
      <c r="E165" s="192">
        <f t="shared" si="22"/>
        <v>0.63694267515923575</v>
      </c>
      <c r="F165" s="192">
        <f t="shared" si="23"/>
        <v>100</v>
      </c>
      <c r="G165" s="258" t="str">
        <f>СВОД!E165</f>
        <v>Емельянова</v>
      </c>
      <c r="H165" s="121"/>
    </row>
    <row r="166" spans="1:8">
      <c r="A166" s="136">
        <v>168</v>
      </c>
      <c r="B166" s="136" t="s">
        <v>678</v>
      </c>
      <c r="C166" s="76">
        <v>8</v>
      </c>
      <c r="D166" s="155">
        <v>957</v>
      </c>
      <c r="E166" s="192">
        <f t="shared" si="22"/>
        <v>0.8359456635318705</v>
      </c>
      <c r="F166" s="192">
        <f t="shared" si="23"/>
        <v>100</v>
      </c>
      <c r="G166" s="258" t="str">
        <f>СВОД!E166</f>
        <v>Жарникова</v>
      </c>
      <c r="H166" s="121"/>
    </row>
    <row r="167" spans="1:8">
      <c r="A167" s="136">
        <v>173</v>
      </c>
      <c r="B167" s="136" t="s">
        <v>806</v>
      </c>
      <c r="C167" s="76">
        <v>0</v>
      </c>
      <c r="D167" s="155">
        <v>1</v>
      </c>
      <c r="E167" s="192">
        <f t="shared" ref="E167:E193" si="24">(C167/D167*100)</f>
        <v>0</v>
      </c>
      <c r="F167" s="192">
        <f t="shared" ref="F167:F193" si="25">IF(E167&lt;2.01, 100, IF(E167&lt;5,50,0))</f>
        <v>100</v>
      </c>
      <c r="G167" s="258" t="str">
        <f>СВОД!E167</f>
        <v>Савченко</v>
      </c>
      <c r="H167" s="121"/>
    </row>
    <row r="168" spans="1:8">
      <c r="A168" s="136">
        <v>174</v>
      </c>
      <c r="B168" s="117" t="s">
        <v>734</v>
      </c>
      <c r="C168" s="76">
        <v>0</v>
      </c>
      <c r="D168" s="155">
        <v>738</v>
      </c>
      <c r="E168" s="192">
        <f t="shared" si="24"/>
        <v>0</v>
      </c>
      <c r="F168" s="192">
        <f t="shared" si="25"/>
        <v>100</v>
      </c>
      <c r="G168" s="258" t="str">
        <f>СВОД!E168</f>
        <v>Ахтямова</v>
      </c>
      <c r="H168" s="121"/>
    </row>
    <row r="169" spans="1:8">
      <c r="A169" s="136">
        <v>175</v>
      </c>
      <c r="B169" s="136" t="s">
        <v>794</v>
      </c>
      <c r="C169" s="76">
        <v>0</v>
      </c>
      <c r="D169" s="155">
        <v>1</v>
      </c>
      <c r="E169" s="192">
        <f t="shared" si="24"/>
        <v>0</v>
      </c>
      <c r="F169" s="192">
        <f t="shared" si="25"/>
        <v>100</v>
      </c>
      <c r="G169" s="258" t="str">
        <f>СВОД!E169</f>
        <v>Калинина</v>
      </c>
      <c r="H169" s="121"/>
    </row>
    <row r="170" spans="1:8">
      <c r="A170" s="136">
        <v>176</v>
      </c>
      <c r="B170" s="136" t="s">
        <v>795</v>
      </c>
      <c r="C170" s="76">
        <v>0</v>
      </c>
      <c r="D170" s="155">
        <v>1</v>
      </c>
      <c r="E170" s="192">
        <f t="shared" si="24"/>
        <v>0</v>
      </c>
      <c r="F170" s="192">
        <f t="shared" si="25"/>
        <v>100</v>
      </c>
      <c r="G170" s="258" t="str">
        <f>СВОД!E170</f>
        <v>Клементьева</v>
      </c>
      <c r="H170" s="121"/>
    </row>
    <row r="171" spans="1:8">
      <c r="A171" s="136">
        <v>178</v>
      </c>
      <c r="B171" s="117" t="s">
        <v>753</v>
      </c>
      <c r="C171" s="76">
        <v>0</v>
      </c>
      <c r="D171" s="155">
        <v>166</v>
      </c>
      <c r="E171" s="192">
        <f t="shared" si="24"/>
        <v>0</v>
      </c>
      <c r="F171" s="192">
        <f t="shared" si="25"/>
        <v>100</v>
      </c>
      <c r="G171" s="258" t="str">
        <f>СВОД!E171</f>
        <v xml:space="preserve">Ахрамеева </v>
      </c>
      <c r="H171" s="121"/>
    </row>
    <row r="172" spans="1:8">
      <c r="A172" s="136">
        <v>179</v>
      </c>
      <c r="B172" s="117" t="s">
        <v>754</v>
      </c>
      <c r="C172" s="76">
        <v>3</v>
      </c>
      <c r="D172" s="155">
        <v>273</v>
      </c>
      <c r="E172" s="192">
        <f t="shared" si="24"/>
        <v>1.098901098901099</v>
      </c>
      <c r="F172" s="192">
        <f t="shared" si="25"/>
        <v>100</v>
      </c>
      <c r="G172" s="258" t="str">
        <f>СВОД!E172</f>
        <v>Клементьева</v>
      </c>
      <c r="H172" s="121"/>
    </row>
    <row r="173" spans="1:8">
      <c r="A173" s="136">
        <v>180</v>
      </c>
      <c r="B173" s="136" t="s">
        <v>796</v>
      </c>
      <c r="C173" s="76">
        <v>0</v>
      </c>
      <c r="D173" s="155">
        <v>1</v>
      </c>
      <c r="E173" s="192">
        <f t="shared" si="24"/>
        <v>0</v>
      </c>
      <c r="F173" s="192">
        <f t="shared" si="25"/>
        <v>100</v>
      </c>
      <c r="G173" s="258" t="str">
        <f>СВОД!E173</f>
        <v>Калинина</v>
      </c>
      <c r="H173" s="121"/>
    </row>
    <row r="174" spans="1:8">
      <c r="A174" s="136">
        <v>181</v>
      </c>
      <c r="B174" s="117" t="s">
        <v>743</v>
      </c>
      <c r="C174" s="76">
        <v>2</v>
      </c>
      <c r="D174" s="155">
        <v>305</v>
      </c>
      <c r="E174" s="192">
        <f t="shared" si="24"/>
        <v>0.65573770491803274</v>
      </c>
      <c r="F174" s="192">
        <f t="shared" si="25"/>
        <v>100</v>
      </c>
      <c r="G174" s="258" t="str">
        <f>СВОД!E174</f>
        <v>Савченко</v>
      </c>
      <c r="H174" s="121"/>
    </row>
    <row r="175" spans="1:8">
      <c r="A175" s="136">
        <v>182</v>
      </c>
      <c r="B175" s="117" t="s">
        <v>749</v>
      </c>
      <c r="C175" s="76">
        <v>8</v>
      </c>
      <c r="D175" s="155">
        <v>871</v>
      </c>
      <c r="E175" s="192">
        <f t="shared" si="24"/>
        <v>0.91848450057405284</v>
      </c>
      <c r="F175" s="192">
        <f t="shared" si="25"/>
        <v>100</v>
      </c>
      <c r="G175" s="258" t="str">
        <f>СВОД!E175</f>
        <v>Ахтямова</v>
      </c>
      <c r="H175" s="121"/>
    </row>
    <row r="176" spans="1:8">
      <c r="A176" s="136">
        <v>183</v>
      </c>
      <c r="B176" s="117" t="s">
        <v>782</v>
      </c>
      <c r="C176" s="76">
        <v>3</v>
      </c>
      <c r="D176" s="155">
        <v>38</v>
      </c>
      <c r="E176" s="192">
        <f t="shared" si="24"/>
        <v>7.8947368421052628</v>
      </c>
      <c r="F176" s="192">
        <f t="shared" si="25"/>
        <v>0</v>
      </c>
      <c r="G176" s="258" t="str">
        <f>СВОД!E176</f>
        <v>Сазонова</v>
      </c>
      <c r="H176" s="121"/>
    </row>
    <row r="177" spans="1:8">
      <c r="A177" s="136">
        <v>184</v>
      </c>
      <c r="B177" s="117" t="s">
        <v>783</v>
      </c>
      <c r="C177" s="76">
        <v>2</v>
      </c>
      <c r="D177" s="155">
        <v>14</v>
      </c>
      <c r="E177" s="192">
        <f t="shared" si="24"/>
        <v>14.285714285714285</v>
      </c>
      <c r="F177" s="192">
        <f t="shared" si="25"/>
        <v>0</v>
      </c>
      <c r="G177" s="258" t="str">
        <f>СВОД!E177</f>
        <v>Сазонова</v>
      </c>
      <c r="H177" s="121"/>
    </row>
    <row r="178" spans="1:8">
      <c r="A178" s="136">
        <v>185</v>
      </c>
      <c r="B178" s="117" t="s">
        <v>758</v>
      </c>
      <c r="C178" s="76">
        <v>3</v>
      </c>
      <c r="D178" s="155">
        <v>152</v>
      </c>
      <c r="E178" s="192">
        <f t="shared" si="24"/>
        <v>1.9736842105263157</v>
      </c>
      <c r="F178" s="192">
        <f t="shared" si="25"/>
        <v>100</v>
      </c>
      <c r="G178" s="258" t="str">
        <f>СВОД!E178</f>
        <v>Ахтямова</v>
      </c>
      <c r="H178" s="121"/>
    </row>
    <row r="179" spans="1:8">
      <c r="A179" s="136">
        <v>186</v>
      </c>
      <c r="B179" s="117" t="s">
        <v>744</v>
      </c>
      <c r="C179" s="76">
        <v>0</v>
      </c>
      <c r="D179" s="155">
        <v>182</v>
      </c>
      <c r="E179" s="192">
        <f t="shared" si="24"/>
        <v>0</v>
      </c>
      <c r="F179" s="192">
        <f t="shared" si="25"/>
        <v>100</v>
      </c>
      <c r="G179" s="258" t="str">
        <f>СВОД!E179</f>
        <v>Емельянова</v>
      </c>
      <c r="H179" s="121"/>
    </row>
    <row r="180" spans="1:8">
      <c r="A180" s="136">
        <v>187</v>
      </c>
      <c r="B180" s="117" t="s">
        <v>745</v>
      </c>
      <c r="C180" s="76">
        <v>1</v>
      </c>
      <c r="D180" s="155">
        <v>122</v>
      </c>
      <c r="E180" s="192">
        <f t="shared" si="24"/>
        <v>0.81967213114754101</v>
      </c>
      <c r="F180" s="192">
        <f t="shared" si="25"/>
        <v>100</v>
      </c>
      <c r="G180" s="258" t="str">
        <f>СВОД!E180</f>
        <v>Клементьева</v>
      </c>
      <c r="H180" s="121"/>
    </row>
    <row r="181" spans="1:8">
      <c r="A181" s="136">
        <v>188</v>
      </c>
      <c r="B181" s="117" t="s">
        <v>759</v>
      </c>
      <c r="C181" s="76">
        <v>4</v>
      </c>
      <c r="D181" s="155">
        <v>146</v>
      </c>
      <c r="E181" s="192">
        <f t="shared" si="24"/>
        <v>2.7397260273972601</v>
      </c>
      <c r="F181" s="192">
        <f t="shared" si="25"/>
        <v>50</v>
      </c>
      <c r="G181" s="258" t="str">
        <f>СВОД!E181</f>
        <v>Савченко</v>
      </c>
      <c r="H181" s="121"/>
    </row>
    <row r="182" spans="1:8">
      <c r="A182" s="136">
        <v>189</v>
      </c>
      <c r="B182" s="136" t="s">
        <v>797</v>
      </c>
      <c r="C182" s="76">
        <v>0</v>
      </c>
      <c r="D182" s="155">
        <v>1</v>
      </c>
      <c r="E182" s="192">
        <f t="shared" si="24"/>
        <v>0</v>
      </c>
      <c r="F182" s="192">
        <f t="shared" si="25"/>
        <v>100</v>
      </c>
      <c r="G182" s="258" t="str">
        <f>СВОД!E182</f>
        <v>Дарьин</v>
      </c>
      <c r="H182" s="121"/>
    </row>
    <row r="183" spans="1:8">
      <c r="A183" s="136">
        <v>190</v>
      </c>
      <c r="B183" s="117" t="s">
        <v>807</v>
      </c>
      <c r="C183" s="76">
        <v>0</v>
      </c>
      <c r="D183" s="155">
        <v>1</v>
      </c>
      <c r="E183" s="192">
        <f t="shared" si="24"/>
        <v>0</v>
      </c>
      <c r="F183" s="192">
        <f t="shared" si="25"/>
        <v>100</v>
      </c>
      <c r="G183" s="258" t="str">
        <f>СВОД!E183</f>
        <v>Емельянова</v>
      </c>
      <c r="H183" s="121"/>
    </row>
    <row r="184" spans="1:8">
      <c r="A184" s="136">
        <v>191</v>
      </c>
      <c r="B184" s="117" t="s">
        <v>808</v>
      </c>
      <c r="C184" s="76">
        <v>0</v>
      </c>
      <c r="D184" s="155">
        <v>1</v>
      </c>
      <c r="E184" s="192">
        <f t="shared" si="24"/>
        <v>0</v>
      </c>
      <c r="F184" s="192">
        <f t="shared" si="25"/>
        <v>100</v>
      </c>
      <c r="G184" s="258" t="str">
        <f>СВОД!E184</f>
        <v>Емельянова</v>
      </c>
      <c r="H184" s="121"/>
    </row>
    <row r="185" spans="1:8">
      <c r="A185" s="136">
        <v>194</v>
      </c>
      <c r="B185" s="117" t="s">
        <v>773</v>
      </c>
      <c r="C185" s="76">
        <v>0</v>
      </c>
      <c r="D185" s="155">
        <v>1</v>
      </c>
      <c r="E185" s="192">
        <f t="shared" si="24"/>
        <v>0</v>
      </c>
      <c r="F185" s="192">
        <f t="shared" si="25"/>
        <v>100</v>
      </c>
      <c r="G185" s="258" t="str">
        <f>СВОД!E185</f>
        <v>Дарьин</v>
      </c>
      <c r="H185" s="121"/>
    </row>
    <row r="186" spans="1:8">
      <c r="A186" s="136">
        <v>195</v>
      </c>
      <c r="B186" s="117" t="s">
        <v>781</v>
      </c>
      <c r="C186" s="76">
        <v>0</v>
      </c>
      <c r="D186" s="155">
        <v>1</v>
      </c>
      <c r="E186" s="192">
        <f t="shared" si="24"/>
        <v>0</v>
      </c>
      <c r="F186" s="192">
        <f t="shared" si="25"/>
        <v>100</v>
      </c>
      <c r="G186" s="258" t="str">
        <f>СВОД!E186</f>
        <v>Сазонова</v>
      </c>
      <c r="H186" s="121"/>
    </row>
    <row r="187" spans="1:8">
      <c r="A187" s="136">
        <v>196</v>
      </c>
      <c r="B187" s="136" t="s">
        <v>809</v>
      </c>
      <c r="C187" s="204">
        <v>0</v>
      </c>
      <c r="D187" s="211">
        <v>1</v>
      </c>
      <c r="E187" s="192">
        <f t="shared" si="24"/>
        <v>0</v>
      </c>
      <c r="F187" s="192">
        <f t="shared" si="25"/>
        <v>100</v>
      </c>
      <c r="G187" s="258" t="str">
        <f>СВОД!E187</f>
        <v>Мансурова</v>
      </c>
      <c r="H187" s="121"/>
    </row>
    <row r="188" spans="1:8">
      <c r="A188" s="136">
        <v>197</v>
      </c>
      <c r="B188" s="117" t="s">
        <v>750</v>
      </c>
      <c r="C188" s="204">
        <v>3</v>
      </c>
      <c r="D188" s="211">
        <v>190</v>
      </c>
      <c r="E188" s="192">
        <f t="shared" si="24"/>
        <v>1.5789473684210527</v>
      </c>
      <c r="F188" s="192">
        <f t="shared" si="25"/>
        <v>100</v>
      </c>
      <c r="G188" s="258" t="str">
        <f>СВОД!E188</f>
        <v>Хасанов</v>
      </c>
      <c r="H188" s="121"/>
    </row>
    <row r="189" spans="1:8">
      <c r="A189" s="136">
        <v>199</v>
      </c>
      <c r="B189" s="136" t="s">
        <v>810</v>
      </c>
      <c r="C189" s="204">
        <v>0</v>
      </c>
      <c r="D189" s="211">
        <v>1</v>
      </c>
      <c r="E189" s="192">
        <f t="shared" si="24"/>
        <v>0</v>
      </c>
      <c r="F189" s="192">
        <f t="shared" si="25"/>
        <v>100</v>
      </c>
      <c r="G189" s="258" t="str">
        <f>СВОД!E189</f>
        <v>Коровина</v>
      </c>
      <c r="H189" s="121"/>
    </row>
    <row r="190" spans="1:8">
      <c r="A190" s="136">
        <v>200</v>
      </c>
      <c r="B190" s="117" t="s">
        <v>780</v>
      </c>
      <c r="C190" s="76">
        <v>0</v>
      </c>
      <c r="D190" s="155">
        <v>149</v>
      </c>
      <c r="E190" s="192">
        <f t="shared" si="24"/>
        <v>0</v>
      </c>
      <c r="F190" s="192">
        <f t="shared" si="25"/>
        <v>100</v>
      </c>
      <c r="G190" s="258" t="str">
        <f>СВОД!E190</f>
        <v>Савченко</v>
      </c>
      <c r="H190" s="121"/>
    </row>
    <row r="191" spans="1:8">
      <c r="A191" s="136">
        <v>204</v>
      </c>
      <c r="B191" s="136" t="s">
        <v>802</v>
      </c>
      <c r="C191" s="76">
        <v>0</v>
      </c>
      <c r="D191" s="155">
        <v>1</v>
      </c>
      <c r="E191" s="192">
        <f t="shared" si="24"/>
        <v>0</v>
      </c>
      <c r="F191" s="192">
        <f t="shared" si="25"/>
        <v>100</v>
      </c>
      <c r="G191" s="258" t="str">
        <f>СВОД!E191</f>
        <v>Неуймина</v>
      </c>
      <c r="H191" s="121"/>
    </row>
    <row r="192" spans="1:8">
      <c r="A192" s="136">
        <v>206</v>
      </c>
      <c r="B192" s="136" t="s">
        <v>811</v>
      </c>
      <c r="C192" s="76">
        <v>0</v>
      </c>
      <c r="D192" s="155">
        <v>1</v>
      </c>
      <c r="E192" s="192">
        <f t="shared" si="24"/>
        <v>0</v>
      </c>
      <c r="F192" s="192">
        <f t="shared" si="25"/>
        <v>100</v>
      </c>
      <c r="G192" s="258" t="str">
        <f>СВОД!E192</f>
        <v>Ахтямова</v>
      </c>
      <c r="H192" s="121"/>
    </row>
    <row r="193" spans="1:8">
      <c r="A193" s="136">
        <v>207</v>
      </c>
      <c r="B193" s="136" t="s">
        <v>812</v>
      </c>
      <c r="C193" s="76">
        <v>0</v>
      </c>
      <c r="D193" s="155">
        <v>1</v>
      </c>
      <c r="E193" s="71">
        <f t="shared" si="24"/>
        <v>0</v>
      </c>
      <c r="F193" s="71">
        <f t="shared" si="25"/>
        <v>100</v>
      </c>
      <c r="G193" s="249" t="str">
        <f>СВОД!E193</f>
        <v>Ахтямова</v>
      </c>
      <c r="H193" s="121"/>
    </row>
    <row r="196" spans="1:8">
      <c r="A196" s="2">
        <v>1</v>
      </c>
      <c r="B196" s="136" t="s">
        <v>530</v>
      </c>
      <c r="C196" s="41">
        <f>C68+C115+C117+C145+C168+C175+C178+C192+C193</f>
        <v>54</v>
      </c>
      <c r="D196" s="41">
        <f>D68+D115+D117+D145+D168+D175+D178+D192+D193</f>
        <v>7435</v>
      </c>
      <c r="E196" s="71">
        <f t="shared" ref="E196" si="26">(C196/D196*100)</f>
        <v>0.72629455279085409</v>
      </c>
      <c r="F196" s="71">
        <f t="shared" ref="F196" si="27">IF(E196&lt;2.01, 100, IF(E196&lt;5,50,0))</f>
        <v>100</v>
      </c>
    </row>
    <row r="197" spans="1:8">
      <c r="A197" s="2">
        <v>2</v>
      </c>
      <c r="B197" s="136" t="s">
        <v>761</v>
      </c>
      <c r="C197" s="41">
        <f>C53+C54+C69+C116+C143+C144+C159</f>
        <v>45</v>
      </c>
      <c r="D197" s="41">
        <f>D53+D54+D69+D116+D143+D144+D159</f>
        <v>7455</v>
      </c>
      <c r="E197" s="71">
        <f t="shared" ref="E197:E211" si="28">(C197/D197*100)</f>
        <v>0.60362173038229372</v>
      </c>
      <c r="F197" s="71">
        <f t="shared" ref="F197:F211" si="29">IF(E197&lt;2.01, 100, IF(E197&lt;5,50,0))</f>
        <v>100</v>
      </c>
    </row>
    <row r="198" spans="1:8">
      <c r="A198" s="2">
        <v>3</v>
      </c>
      <c r="B198" s="136" t="s">
        <v>697</v>
      </c>
      <c r="C198" s="41">
        <f>C80+C100+C121+C130+C146+C148+C157+C163+C165+C179+C183+C184</f>
        <v>88</v>
      </c>
      <c r="D198" s="41">
        <f>D80+D100+D121+D130+D146+D148+D157+D163+D165+D179+D183+D184</f>
        <v>7322</v>
      </c>
      <c r="E198" s="71">
        <f t="shared" si="28"/>
        <v>1.2018574160065556</v>
      </c>
      <c r="F198" s="71">
        <f t="shared" si="29"/>
        <v>100</v>
      </c>
    </row>
    <row r="199" spans="1:8">
      <c r="A199" s="2">
        <v>4</v>
      </c>
      <c r="B199" s="136" t="s">
        <v>567</v>
      </c>
      <c r="C199" s="41">
        <f>C95+C97+C99+C122+C126+C150+C189</f>
        <v>37</v>
      </c>
      <c r="D199" s="41">
        <f>D95+D97+D99+D122+D126+D150+D189</f>
        <v>5438</v>
      </c>
      <c r="E199" s="71">
        <f t="shared" si="28"/>
        <v>0.68039720485472599</v>
      </c>
      <c r="F199" s="71">
        <f t="shared" si="29"/>
        <v>100</v>
      </c>
    </row>
    <row r="200" spans="1:8">
      <c r="A200" s="2">
        <v>5</v>
      </c>
      <c r="B200" s="136" t="s">
        <v>169</v>
      </c>
      <c r="C200" s="41">
        <f>C72+C73+C84+C101+C111+C118+C119+C129+C133+C137+C139+C152+C161+C164+C174+C181+C190+C167</f>
        <v>143</v>
      </c>
      <c r="D200" s="41">
        <f>D72+D73+D84+D101+D111+D118+D119+D129+D133+D137+D139+D152+D161+D164+D174+D181+D190+D167</f>
        <v>13807</v>
      </c>
      <c r="E200" s="71">
        <f t="shared" si="28"/>
        <v>1.0357065256753819</v>
      </c>
      <c r="F200" s="71">
        <f t="shared" si="29"/>
        <v>100</v>
      </c>
    </row>
    <row r="201" spans="1:8">
      <c r="A201" s="2">
        <v>6</v>
      </c>
      <c r="B201" s="136" t="s">
        <v>626</v>
      </c>
      <c r="C201" s="41">
        <f>C61+C76+C105+C106+C131+C160</f>
        <v>51</v>
      </c>
      <c r="D201" s="41">
        <f>D61+D76+D105+D106+D131+D160</f>
        <v>1734</v>
      </c>
      <c r="E201" s="71">
        <f t="shared" si="28"/>
        <v>2.9411764705882351</v>
      </c>
      <c r="F201" s="71">
        <f t="shared" si="29"/>
        <v>50</v>
      </c>
    </row>
    <row r="202" spans="1:8">
      <c r="A202" s="2">
        <v>7</v>
      </c>
      <c r="B202" s="136" t="s">
        <v>763</v>
      </c>
      <c r="C202" s="41">
        <f>C113+C114+C132+C134</f>
        <v>21</v>
      </c>
      <c r="D202" s="41">
        <f>D113+D114+D132+D134</f>
        <v>1607</v>
      </c>
      <c r="E202" s="71">
        <f t="shared" si="28"/>
        <v>1.3067828251400124</v>
      </c>
      <c r="F202" s="71">
        <f t="shared" si="29"/>
        <v>100</v>
      </c>
    </row>
    <row r="203" spans="1:8">
      <c r="A203" s="2">
        <v>8</v>
      </c>
      <c r="B203" s="136" t="s">
        <v>698</v>
      </c>
      <c r="C203" s="41">
        <f>C2+C10+C25+C33+C34+C36+C40+C41+C51+C58+C59+C60+C63+C78+C91+C171</f>
        <v>145</v>
      </c>
      <c r="D203" s="41">
        <f>D2+D10+D25+D33+D34+D36+D40+D41+D51+D58+D59+D60+D63+D78+D91+D171</f>
        <v>22517</v>
      </c>
      <c r="E203" s="71">
        <f t="shared" si="28"/>
        <v>0.64395789847670648</v>
      </c>
      <c r="F203" s="71">
        <f t="shared" si="29"/>
        <v>100</v>
      </c>
    </row>
    <row r="204" spans="1:8">
      <c r="A204" s="2">
        <v>9</v>
      </c>
      <c r="B204" s="136" t="s">
        <v>696</v>
      </c>
      <c r="C204" s="41">
        <f>C22+C27+C38+C50+C55+C56+C57+C74+C86+C88+C147+C166</f>
        <v>100</v>
      </c>
      <c r="D204" s="41">
        <f>D22+D27+D38+D50+D55+D56+D57+D74+D86+D88+D147+D166</f>
        <v>17083</v>
      </c>
      <c r="E204" s="71">
        <f t="shared" si="28"/>
        <v>0.58537727565415909</v>
      </c>
      <c r="F204" s="71">
        <f t="shared" si="29"/>
        <v>100</v>
      </c>
    </row>
    <row r="205" spans="1:8">
      <c r="A205" s="2">
        <v>10</v>
      </c>
      <c r="B205" s="136" t="s">
        <v>629</v>
      </c>
      <c r="C205" s="41">
        <f>C11+C21+C29+C31+C65+C89+C90+C96+C98+C138+C141+C151+C156+C169+C173</f>
        <v>76</v>
      </c>
      <c r="D205" s="41">
        <f>D11+D21+D29+D31+D65+D89+D90+D96+D98+D138+D141+D151+D156+D169+D173</f>
        <v>17483</v>
      </c>
      <c r="E205" s="71">
        <f t="shared" si="28"/>
        <v>0.43470800205914317</v>
      </c>
      <c r="F205" s="71">
        <f t="shared" si="29"/>
        <v>100</v>
      </c>
    </row>
    <row r="206" spans="1:8">
      <c r="A206" s="2">
        <v>11</v>
      </c>
      <c r="B206" s="136" t="s">
        <v>168</v>
      </c>
      <c r="C206" s="41">
        <f>C14+C16+C19+C28+C43+C45+C66+C79+C93+C94+C102+C112+C140+C172+C180+C170</f>
        <v>63</v>
      </c>
      <c r="D206" s="41">
        <f>D14+D16+D19+D28+D43+D45+D66+D79+D93+D94+D102+D112+D140+D172+D180+D170</f>
        <v>18513</v>
      </c>
      <c r="E206" s="71">
        <f t="shared" si="28"/>
        <v>0.34030140982012641</v>
      </c>
      <c r="F206" s="71">
        <f t="shared" si="29"/>
        <v>100</v>
      </c>
    </row>
    <row r="207" spans="1:8">
      <c r="A207" s="2">
        <v>12</v>
      </c>
      <c r="B207" s="136" t="s">
        <v>699</v>
      </c>
      <c r="C207" s="41">
        <f>C23+C32+C37+C49+C64+C85+C110+C124+C127+C149+C155+C158</f>
        <v>115</v>
      </c>
      <c r="D207" s="41">
        <f>D23+D32+D37+D49+D64+D85+D110+D124+D127+D149+D155+D158</f>
        <v>16977</v>
      </c>
      <c r="E207" s="71">
        <f t="shared" si="28"/>
        <v>0.67738705307180302</v>
      </c>
      <c r="F207" s="71">
        <f t="shared" si="29"/>
        <v>100</v>
      </c>
    </row>
    <row r="208" spans="1:8">
      <c r="A208" s="2">
        <v>13</v>
      </c>
      <c r="B208" s="136" t="s">
        <v>700</v>
      </c>
      <c r="C208" s="41">
        <f>C24+C26+C35+C46+C67+C52+C70+C83+C87+C92+C103+C107+C109+C128+C136+C153+C187</f>
        <v>133</v>
      </c>
      <c r="D208" s="41">
        <f>D24+D26+D35+D46+D67+D52+D70+D83+D87+D92+D103+D107+D109+D128+D136+D153+D187</f>
        <v>24117</v>
      </c>
      <c r="E208" s="71">
        <f t="shared" si="28"/>
        <v>0.55147821039101041</v>
      </c>
      <c r="F208" s="71">
        <f t="shared" si="29"/>
        <v>100</v>
      </c>
    </row>
    <row r="209" spans="1:6">
      <c r="A209" s="2">
        <v>14</v>
      </c>
      <c r="B209" s="136" t="s">
        <v>509</v>
      </c>
      <c r="C209" s="41">
        <f>C3+C4+C5+C7+C9+C13+C18+C30+C42+C44+C48+C62+C82+C120+C123+C162+C191</f>
        <v>112</v>
      </c>
      <c r="D209" s="41">
        <f>D3+D4+D5+D7+D9+D13+D18+D30+D42+D44+D48+D62+D82+D120+D123+D162+D191</f>
        <v>26286</v>
      </c>
      <c r="E209" s="71">
        <f t="shared" si="28"/>
        <v>0.42608232519211742</v>
      </c>
      <c r="F209" s="71">
        <f t="shared" si="29"/>
        <v>100</v>
      </c>
    </row>
    <row r="210" spans="1:6">
      <c r="A210" s="2">
        <v>15</v>
      </c>
      <c r="B210" s="136" t="s">
        <v>762</v>
      </c>
      <c r="C210" s="41">
        <f>C6+C8+C12+C20+C81+C154+C185+C182</f>
        <v>67</v>
      </c>
      <c r="D210" s="41">
        <f>D6+D8+D12+D20+D81+D154+D185+D182</f>
        <v>8695</v>
      </c>
      <c r="E210" s="71">
        <f t="shared" si="28"/>
        <v>0.77055779183438755</v>
      </c>
      <c r="F210" s="71">
        <f t="shared" si="29"/>
        <v>100</v>
      </c>
    </row>
    <row r="211" spans="1:6">
      <c r="A211" s="2">
        <v>16</v>
      </c>
      <c r="B211" s="136" t="s">
        <v>627</v>
      </c>
      <c r="C211" s="41">
        <f>C15+C17+C39+C47+C71+C75+C77+C104+C108+C125+C135+C142+C188</f>
        <v>80</v>
      </c>
      <c r="D211" s="41">
        <f>D15+D17+D39+D47+D71+D75+D77+D104+D108+D125+D135+D142+D188</f>
        <v>17693</v>
      </c>
      <c r="E211" s="71">
        <f t="shared" si="28"/>
        <v>0.45215621997400102</v>
      </c>
      <c r="F211" s="71">
        <f t="shared" si="29"/>
        <v>100</v>
      </c>
    </row>
    <row r="212" spans="1:6">
      <c r="A212" s="116"/>
      <c r="B212" s="239"/>
      <c r="C212" s="153"/>
      <c r="D212" s="153"/>
      <c r="E212" s="112"/>
    </row>
    <row r="213" spans="1:6">
      <c r="B213" s="196"/>
      <c r="E213" s="112"/>
    </row>
    <row r="214" spans="1:6">
      <c r="A214" s="2">
        <v>1</v>
      </c>
      <c r="B214" s="136" t="s">
        <v>442</v>
      </c>
      <c r="C214" s="41">
        <f>C77</f>
        <v>6</v>
      </c>
      <c r="D214" s="41">
        <f>D77</f>
        <v>1482</v>
      </c>
      <c r="E214" s="71">
        <f t="shared" ref="E214:E229" si="30">(C214/D214*100)</f>
        <v>0.40485829959514169</v>
      </c>
      <c r="F214" s="71">
        <f t="shared" ref="F214:F229" si="31">IF(E214&lt;2.01, 100, IF(E214&lt;5,50,0))</f>
        <v>100</v>
      </c>
    </row>
    <row r="215" spans="1:6">
      <c r="A215" s="2">
        <v>2</v>
      </c>
      <c r="B215" s="136" t="s">
        <v>117</v>
      </c>
      <c r="C215" s="41">
        <f>C67+C70+C26+C109</f>
        <v>27</v>
      </c>
      <c r="D215" s="41">
        <f>D67+D70+D26+D109</f>
        <v>6485</v>
      </c>
      <c r="E215" s="71">
        <f t="shared" si="30"/>
        <v>0.41634541249036233</v>
      </c>
      <c r="F215" s="71">
        <f t="shared" si="31"/>
        <v>100</v>
      </c>
    </row>
    <row r="216" spans="1:6">
      <c r="A216" s="2">
        <v>3</v>
      </c>
      <c r="B216" s="136" t="s">
        <v>598</v>
      </c>
      <c r="C216" s="41">
        <f>C129+C161</f>
        <v>9</v>
      </c>
      <c r="D216" s="41">
        <f>D129+D161</f>
        <v>1531</v>
      </c>
      <c r="E216" s="71">
        <f t="shared" si="30"/>
        <v>0.58785107772697576</v>
      </c>
      <c r="F216" s="71">
        <f t="shared" si="31"/>
        <v>100</v>
      </c>
    </row>
    <row r="217" spans="1:6">
      <c r="A217" s="2">
        <v>4</v>
      </c>
      <c r="B217" s="136" t="s">
        <v>119</v>
      </c>
      <c r="C217" s="41">
        <f>C46+C92+C107+C128+C187</f>
        <v>38</v>
      </c>
      <c r="D217" s="41">
        <f>D46+D92+D107+D128+D187</f>
        <v>6101</v>
      </c>
      <c r="E217" s="71">
        <f t="shared" si="30"/>
        <v>0.62284871332568437</v>
      </c>
      <c r="F217" s="71">
        <f t="shared" si="31"/>
        <v>100</v>
      </c>
    </row>
    <row r="218" spans="1:6">
      <c r="A218" s="2">
        <v>5</v>
      </c>
      <c r="B218" s="136" t="s">
        <v>112</v>
      </c>
      <c r="C218" s="41">
        <f>C191+C182+C173+C170+C169+C185+C171+C172+C188+C156+C180+C2+C3+C4+C5+C6+C7+C8+C9+C10+C11+C12+C13+C14+C15+C16+C17+C18+C19+C20+C21+C22+C23+C24+C25+C27+C28+C29+C30+C31+C32+C33+C34+C35+C36+C37+C38+C39+C40+C41+C42+C43+C44+C45+C47+C48+C49+C50+C51+C52+C55+C56+C57+C58+C59+C60+C62+C63+C64+C65+C66+C71+C74+C75+C78+C79+C81+C82+C83+C85+C86+C87+C88+C89+C90+C91+C93+C94+C96+C98+C102+C103+C104+C108+C110+C112+C120+C123+C124+C127+C135+C136+C138+C140+C141+C147+C149+C151+C153+C154+C155+C158+C162+C166</f>
        <v>799</v>
      </c>
      <c r="D218" s="41">
        <f>D191+D182+D173+D170+D169+D185+D171+D172+D188+D156+D180+D2+D3+D4+D5+D6+D7+D8+D9+D10+D11+D12+D13+D14+D15+D16+D17+D18+D19+D20+D21+D22+D23+D24+D25+D27+D28+D29+D30+D31+D32+D33+D34+D35+D36+D37+D38+D39+D40+D41+D42+D43+D44+D45+D47+D48+D49+D50+D51+D52+D55+D56+D57+D58+D59+D60+D62+D63+D64+D65+D66+D71+D74+D75+D78+D79+D81+D82+D83+D85+D86+D87+D88+D89+D90+D91+D93+D94+D96+D98+D102+D103+D104+D108+D110+D112+D120+D123+D124+D127+D135+D136+D138+D140+D141+D147+D149+D151+D153+D154+D155+D158+D162+D166</f>
        <v>153205</v>
      </c>
      <c r="E218" s="71">
        <f t="shared" si="30"/>
        <v>0.52152344897359748</v>
      </c>
      <c r="F218" s="71">
        <f t="shared" si="31"/>
        <v>100</v>
      </c>
    </row>
    <row r="219" spans="1:6">
      <c r="A219" s="2">
        <v>6</v>
      </c>
      <c r="B219" s="136" t="s">
        <v>614</v>
      </c>
      <c r="C219" s="41">
        <f>C133+C174</f>
        <v>14</v>
      </c>
      <c r="D219" s="41">
        <f>D133+D174</f>
        <v>1182</v>
      </c>
      <c r="E219" s="71">
        <f t="shared" ref="E219" si="32">(C219/D219*100)</f>
        <v>1.1844331641285957</v>
      </c>
      <c r="F219" s="71">
        <f t="shared" ref="F219" si="33">IF(E219&lt;2.01, 100, IF(E219&lt;5,50,0))</f>
        <v>100</v>
      </c>
    </row>
    <row r="220" spans="1:6">
      <c r="A220" s="2">
        <v>7</v>
      </c>
      <c r="B220" s="136" t="s">
        <v>524</v>
      </c>
      <c r="C220" s="41">
        <f>C95+C97+C99+C122+C126+C150+C189</f>
        <v>37</v>
      </c>
      <c r="D220" s="41">
        <f>D95+D97+D99+D122+D126+D150+D189</f>
        <v>5438</v>
      </c>
      <c r="E220" s="71">
        <f t="shared" si="30"/>
        <v>0.68039720485472599</v>
      </c>
      <c r="F220" s="71">
        <f t="shared" si="31"/>
        <v>100</v>
      </c>
    </row>
    <row r="221" spans="1:6">
      <c r="A221" s="2">
        <v>8</v>
      </c>
      <c r="B221" s="136" t="s">
        <v>805</v>
      </c>
      <c r="C221" s="41">
        <f>C183+C184</f>
        <v>0</v>
      </c>
      <c r="D221" s="41">
        <f>D183+D184</f>
        <v>2</v>
      </c>
      <c r="E221" s="71">
        <f t="shared" ref="E221" si="34">(C221/D221*100)</f>
        <v>0</v>
      </c>
      <c r="F221" s="71">
        <f t="shared" ref="F221" si="35">IF(E221&lt;2.01, 100, IF(E221&lt;5,50,0))</f>
        <v>100</v>
      </c>
    </row>
    <row r="222" spans="1:6">
      <c r="A222" s="2">
        <v>9</v>
      </c>
      <c r="B222" s="136" t="s">
        <v>649</v>
      </c>
      <c r="C222" s="41">
        <f>C146+C148+C163+C165</f>
        <v>41</v>
      </c>
      <c r="D222" s="41">
        <f>D146+D148+D163+D165</f>
        <v>3148</v>
      </c>
      <c r="E222" s="71">
        <f t="shared" ref="E222:E228" si="36">(C222/D222*100)</f>
        <v>1.3024142312579416</v>
      </c>
      <c r="F222" s="71">
        <f t="shared" ref="F222:F228" si="37">IF(E222&lt;2.01, 100, IF(E222&lt;5,50,0))</f>
        <v>100</v>
      </c>
    </row>
    <row r="223" spans="1:6">
      <c r="A223" s="2">
        <v>10</v>
      </c>
      <c r="B223" s="136" t="s">
        <v>122</v>
      </c>
      <c r="C223" s="41">
        <f>C178+C175+C53+C54+C68+C69+C115+C116+C117+C143+C144+C145+C159+C168+C192+C193</f>
        <v>99</v>
      </c>
      <c r="D223" s="41">
        <f>D178+D175+D53+D54+D68+D69+D115+D116+D117+D143+D144+D145+D159+D168+D192+D193</f>
        <v>14890</v>
      </c>
      <c r="E223" s="71">
        <f t="shared" si="36"/>
        <v>0.66487575554063127</v>
      </c>
      <c r="F223" s="71">
        <f t="shared" si="37"/>
        <v>100</v>
      </c>
    </row>
    <row r="224" spans="1:6">
      <c r="A224" s="2">
        <v>11</v>
      </c>
      <c r="B224" s="136" t="s">
        <v>171</v>
      </c>
      <c r="C224" s="41">
        <f>C181+C73+C111+C137</f>
        <v>30</v>
      </c>
      <c r="D224" s="41">
        <f>D181+D73+D111+D137</f>
        <v>3121</v>
      </c>
      <c r="E224" s="71">
        <f t="shared" si="36"/>
        <v>0.96123037487984619</v>
      </c>
      <c r="F224" s="71">
        <f t="shared" si="37"/>
        <v>100</v>
      </c>
    </row>
    <row r="225" spans="1:6">
      <c r="A225" s="2">
        <v>12</v>
      </c>
      <c r="B225" s="136" t="s">
        <v>770</v>
      </c>
      <c r="C225" s="41">
        <f>C176+C177+C186</f>
        <v>5</v>
      </c>
      <c r="D225" s="41">
        <f>D176+D177+D186</f>
        <v>53</v>
      </c>
      <c r="E225" s="71">
        <f t="shared" ref="E225" si="38">(C225/D225*100)</f>
        <v>9.433962264150944</v>
      </c>
      <c r="F225" s="71">
        <f t="shared" ref="F225" si="39">IF(E225&lt;2.01, 100, IF(E225&lt;5,50,0))</f>
        <v>0</v>
      </c>
    </row>
    <row r="226" spans="1:6">
      <c r="A226" s="2">
        <v>13</v>
      </c>
      <c r="B226" s="136" t="s">
        <v>124</v>
      </c>
      <c r="C226" s="41">
        <f>C72+C84+C101+C118+C119+C139+C190+C167</f>
        <v>74</v>
      </c>
      <c r="D226" s="41">
        <f>D72+D84+D101+D118+D119+D139+D190+D167</f>
        <v>6859</v>
      </c>
      <c r="E226" s="71">
        <f t="shared" si="36"/>
        <v>1.0788744714973029</v>
      </c>
      <c r="F226" s="71">
        <f t="shared" si="37"/>
        <v>100</v>
      </c>
    </row>
    <row r="227" spans="1:6">
      <c r="A227" s="2">
        <v>14</v>
      </c>
      <c r="B227" s="136" t="s">
        <v>654</v>
      </c>
      <c r="C227" s="41">
        <f>C152+C164</f>
        <v>16</v>
      </c>
      <c r="D227" s="41">
        <f>D152+D164</f>
        <v>1114</v>
      </c>
      <c r="E227" s="71">
        <f t="shared" si="36"/>
        <v>1.4362657091561939</v>
      </c>
      <c r="F227" s="71">
        <f t="shared" si="37"/>
        <v>100</v>
      </c>
    </row>
    <row r="228" spans="1:6">
      <c r="A228" s="2">
        <v>15</v>
      </c>
      <c r="B228" s="136" t="s">
        <v>471</v>
      </c>
      <c r="C228" s="41">
        <f>C80+C100+C121+C130+C157+C179</f>
        <v>47</v>
      </c>
      <c r="D228" s="41">
        <f>D80+D100+D121+D130+D157+D179</f>
        <v>4172</v>
      </c>
      <c r="E228" s="71">
        <f t="shared" si="36"/>
        <v>1.1265580057526365</v>
      </c>
      <c r="F228" s="71">
        <f t="shared" si="37"/>
        <v>100</v>
      </c>
    </row>
    <row r="229" spans="1:6">
      <c r="A229" s="2">
        <v>16</v>
      </c>
      <c r="B229" s="136" t="s">
        <v>559</v>
      </c>
      <c r="C229" s="41">
        <f>C113+C114+C132+C134</f>
        <v>21</v>
      </c>
      <c r="D229" s="41">
        <f>D113+D114+D132+D134</f>
        <v>1607</v>
      </c>
      <c r="E229" s="71">
        <f t="shared" si="30"/>
        <v>1.3067828251400124</v>
      </c>
      <c r="F229" s="71">
        <f t="shared" si="31"/>
        <v>100</v>
      </c>
    </row>
    <row r="230" spans="1:6">
      <c r="A230" s="2">
        <v>17</v>
      </c>
      <c r="B230" s="136" t="s">
        <v>584</v>
      </c>
      <c r="C230" s="41">
        <f>C125+C142</f>
        <v>21</v>
      </c>
      <c r="D230" s="41">
        <f>D125+D142</f>
        <v>2091</v>
      </c>
      <c r="E230" s="71">
        <f t="shared" ref="E230:E232" si="40">(C230/D230*100)</f>
        <v>1.0043041606886656</v>
      </c>
      <c r="F230" s="71">
        <f t="shared" ref="F230:F232" si="41">IF(E230&lt;2.01, 100, IF(E230&lt;5,50,0))</f>
        <v>100</v>
      </c>
    </row>
    <row r="231" spans="1:6">
      <c r="A231" s="2">
        <v>18</v>
      </c>
      <c r="B231" s="136" t="s">
        <v>593</v>
      </c>
      <c r="C231" s="41">
        <f>C131</f>
        <v>9</v>
      </c>
      <c r="D231" s="41">
        <f>D131</f>
        <v>368</v>
      </c>
      <c r="E231" s="71">
        <f t="shared" si="40"/>
        <v>2.4456521739130435</v>
      </c>
      <c r="F231" s="71">
        <f t="shared" si="41"/>
        <v>50</v>
      </c>
    </row>
    <row r="232" spans="1:6">
      <c r="A232" s="2">
        <v>19</v>
      </c>
      <c r="B232" s="136" t="s">
        <v>115</v>
      </c>
      <c r="C232" s="41">
        <f>C61+C76+C105+C106+C160</f>
        <v>42</v>
      </c>
      <c r="D232" s="41">
        <f>D61+D76+D105+D106+D160</f>
        <v>1366</v>
      </c>
      <c r="E232" s="71">
        <f t="shared" si="40"/>
        <v>3.0746705710102491</v>
      </c>
      <c r="F232" s="71">
        <f t="shared" si="41"/>
        <v>50</v>
      </c>
    </row>
    <row r="233" spans="1:6">
      <c r="A233" s="116"/>
      <c r="B233" s="116"/>
    </row>
    <row r="235" spans="1:6">
      <c r="A235" s="2">
        <v>1</v>
      </c>
      <c r="B235" s="136" t="s">
        <v>167</v>
      </c>
      <c r="C235" s="41">
        <f>C167+C183+C184+C189+C192+C193+C190+C181+C178+C174+C175+C179+C168+C159+C53+C54+C68+C69+C72+C73+C80+C84+C95+C97+C99+C100+C101+C111+C115+C116+C117+C118+C119+C121+C122+C126+C129+C130+C133+C137+C139+C143+C144+C145+C146+C148+C150+C152+C157+C161+C163+C164+C165</f>
        <v>367</v>
      </c>
      <c r="D235" s="41">
        <f>D167+D183+D184+D189+D192+D193+D190+D181+D178+D174+D175+D179+D168+D159+D53+D54+D68+D69+D72+D73+D80+D84+D95+D97+D99+D100+D101+D111+D115+D116+D117+D118+D119+D121+D122+D126+D129+D130+D133+D137+D139+D143+D144+D145+D146+D148+D150+D152+D157+D161+D163+D164+D165</f>
        <v>41457</v>
      </c>
      <c r="E235" s="71">
        <f>(C235/D235*100)</f>
        <v>0.88525460115300192</v>
      </c>
      <c r="F235" s="71">
        <f>IF(E235&lt;2.01, 100, IF(E235&lt;5,50,0))</f>
        <v>100</v>
      </c>
    </row>
    <row r="236" spans="1:6">
      <c r="A236" s="2">
        <v>2</v>
      </c>
      <c r="B236" s="136" t="s">
        <v>170</v>
      </c>
      <c r="C236" s="41">
        <f>C61+C76+C105+C106+C113+C114+C131+C132+C134+C160</f>
        <v>72</v>
      </c>
      <c r="D236" s="41">
        <f>D61+D76+D105+D106+D113+D114+D131+D132+D134+D160</f>
        <v>3341</v>
      </c>
      <c r="E236" s="71">
        <f>(C236/D236*100)</f>
        <v>2.1550434001795868</v>
      </c>
      <c r="F236" s="71">
        <f>IF(E236&lt;2.01, 100, IF(E236&lt;5,50,0))</f>
        <v>50</v>
      </c>
    </row>
    <row r="237" spans="1:6">
      <c r="A237" s="2">
        <v>3</v>
      </c>
      <c r="B237" s="136" t="s">
        <v>777</v>
      </c>
      <c r="C237" s="41">
        <f>C176+C177+C186</f>
        <v>5</v>
      </c>
      <c r="D237" s="41">
        <f>D176+D177+D186</f>
        <v>53</v>
      </c>
      <c r="E237" s="71">
        <f>(C237/D237*100)</f>
        <v>9.433962264150944</v>
      </c>
      <c r="F237" s="71">
        <f>IF(E237&lt;2.01, 100, IF(E237&lt;5,50,0))</f>
        <v>0</v>
      </c>
    </row>
    <row r="238" spans="1:6">
      <c r="A238" s="2">
        <v>4</v>
      </c>
      <c r="B238" s="136" t="s">
        <v>620</v>
      </c>
      <c r="C238" s="41">
        <f>C191+C187+C170+C172+C180+C3+C4+C5+C7+C9+C13+C14+C16+C18+C19+C23+C24+C26+C28+C30+C32+C35+C37+C42+C43+C44+C45+C46+C48+C49+C52+C62+C64+C66+C67+C70+C79+C82+C83+C85+C87+C92+C93+C94+C102+C103+C107+C109+C110+C112+C120+C123+C124+C127+C128+C136+C140+C149+C153+C155+C158+C162</f>
        <v>423</v>
      </c>
      <c r="D238" s="41">
        <f>D191+D187+D170+D172+D180+D3+D4+D5+D7+D9+D13+D14+D16+D18+D19+D23+D24+D26+D28+D30+D32+D35+D37+D42+D43+D44+D45+D46+D48+D49+D52+D62+D64+D66+D67+D70+D79+D82+D83+D85+D87+D92+D93+D94+D102+D103+D107+D109+D110+D112+D120+D123+D124+D127+D128+D136+D140+D149+D153+D155+D158+D162</f>
        <v>85893</v>
      </c>
      <c r="E238" s="71">
        <f>(C238/D238*100)</f>
        <v>0.49247319339177814</v>
      </c>
      <c r="F238" s="71">
        <f>IF(E238&lt;2.01, 100, IF(E238&lt;5,50,0))</f>
        <v>100</v>
      </c>
    </row>
    <row r="239" spans="1:6">
      <c r="A239" s="2">
        <v>5</v>
      </c>
      <c r="B239" s="89" t="s">
        <v>701</v>
      </c>
      <c r="C239" s="41">
        <f>C169+C173+C182+C185+C171+C188+C51+C156+C2+C6+C8+C10+C11+C12+C15+C17+C20+C21+C22+C25+C27+C29+C31+C33+C34+C36+C38+C39+C40+C41+C47+C50+C55+C56+C57+C58+C59+C60+C63+C65+C71+C74+C75+C77+C78+C81+C86+C88+C89+C90+C91+C96+C98+C104+C108+C125+C135+C138+C141+C142+C147+C151+C154+C166</f>
        <v>468</v>
      </c>
      <c r="D239" s="41">
        <f>D169+D173+D182+D185+D171+D188+D51+D156+D2+D6+D8+D10+D11+D12+D15+D17+D20+D21+D22+D25+D27+D29+D31+D33+D34+D36+D38+D39+D40+D41+D47+D50+D55+D56+D57+D58+D59+D60+D63+D65+D71+D74+D75+D77+D78+D81+D86+D88+D89+D90+D91+D96+D98+D104+D108+D125+D135+D138+D141+D142+D147+D151+D154+D166</f>
        <v>83471</v>
      </c>
      <c r="E239" s="71">
        <f>(C239/D239*100)</f>
        <v>0.56067376693702009</v>
      </c>
      <c r="F239" s="71">
        <f>IF(E239&lt;2.01, 100, IF(E239&lt;5,50,0))</f>
        <v>100</v>
      </c>
    </row>
    <row r="242" spans="2:23">
      <c r="B242" s="123" t="s">
        <v>218</v>
      </c>
      <c r="C242" s="123"/>
      <c r="D242" s="123"/>
      <c r="E242" s="123"/>
      <c r="F242" s="123"/>
      <c r="G242" s="123"/>
      <c r="H242" s="123"/>
      <c r="I242" s="123"/>
      <c r="J242" s="123"/>
      <c r="L242" t="s">
        <v>413</v>
      </c>
    </row>
    <row r="243" spans="2:23">
      <c r="B243" s="353" t="s">
        <v>219</v>
      </c>
      <c r="C243" s="353"/>
      <c r="D243" s="353"/>
      <c r="E243" s="353"/>
      <c r="F243" s="353"/>
      <c r="G243" s="353"/>
      <c r="H243" s="353"/>
      <c r="I243" s="353"/>
      <c r="J243" s="353"/>
      <c r="K243" s="129"/>
      <c r="L243" s="360" t="s">
        <v>414</v>
      </c>
      <c r="M243" s="360"/>
      <c r="N243" s="360"/>
      <c r="O243" s="360"/>
      <c r="P243" s="362" t="s">
        <v>415</v>
      </c>
      <c r="Q243" s="362"/>
      <c r="R243" s="362"/>
      <c r="S243" s="362"/>
      <c r="T243" s="362"/>
      <c r="U243" s="362"/>
      <c r="V243" s="362"/>
      <c r="W243" s="362"/>
    </row>
    <row r="244" spans="2:23">
      <c r="B244" s="361" t="s">
        <v>416</v>
      </c>
      <c r="C244" s="361"/>
      <c r="D244" s="361"/>
      <c r="E244" s="361"/>
      <c r="F244" s="361"/>
      <c r="G244" s="361"/>
      <c r="H244" s="361"/>
      <c r="I244" s="361"/>
      <c r="J244" s="361"/>
      <c r="L244" s="360" t="s">
        <v>417</v>
      </c>
      <c r="M244" s="360"/>
      <c r="N244" s="360"/>
      <c r="O244" s="360"/>
      <c r="P244" s="362" t="s">
        <v>418</v>
      </c>
      <c r="Q244" s="362"/>
      <c r="R244" s="362"/>
      <c r="S244" s="362"/>
      <c r="T244" s="362"/>
      <c r="U244" s="362"/>
      <c r="V244" s="362"/>
      <c r="W244" s="362"/>
    </row>
    <row r="245" spans="2:23">
      <c r="B245" s="361" t="s">
        <v>419</v>
      </c>
      <c r="C245" s="361"/>
      <c r="D245" s="361"/>
      <c r="E245" s="361"/>
      <c r="F245" s="361"/>
      <c r="G245" s="361"/>
      <c r="H245" s="361"/>
      <c r="I245" s="361"/>
      <c r="J245" s="361"/>
      <c r="L245" s="360" t="s">
        <v>420</v>
      </c>
      <c r="M245" s="360"/>
      <c r="N245" s="360"/>
      <c r="O245" s="360"/>
      <c r="P245" s="362" t="s">
        <v>421</v>
      </c>
      <c r="Q245" s="362"/>
      <c r="R245" s="362"/>
      <c r="S245" s="362"/>
      <c r="T245" s="362"/>
      <c r="U245" s="362"/>
      <c r="V245" s="362"/>
      <c r="W245" s="362"/>
    </row>
    <row r="246" spans="2:23">
      <c r="B246" s="356" t="s">
        <v>422</v>
      </c>
      <c r="C246" s="356"/>
      <c r="D246" s="356"/>
      <c r="E246" s="356"/>
      <c r="F246" s="356"/>
      <c r="G246" s="356"/>
      <c r="H246" s="356"/>
      <c r="I246" s="356"/>
      <c r="J246" s="356"/>
      <c r="L246" s="360" t="s">
        <v>423</v>
      </c>
      <c r="M246" s="360"/>
      <c r="N246" s="360"/>
      <c r="O246" s="360"/>
      <c r="P246" s="362" t="s">
        <v>424</v>
      </c>
      <c r="Q246" s="362"/>
      <c r="R246" s="362"/>
      <c r="S246" s="362"/>
      <c r="T246" s="362"/>
      <c r="U246" s="362"/>
      <c r="V246" s="362"/>
      <c r="W246" s="362"/>
    </row>
    <row r="247" spans="2:23">
      <c r="B247" s="358" t="s">
        <v>425</v>
      </c>
      <c r="C247" s="356"/>
      <c r="D247" s="356"/>
      <c r="E247" s="356"/>
      <c r="F247" s="356"/>
      <c r="G247" s="356"/>
      <c r="H247" s="356"/>
      <c r="I247" s="356"/>
      <c r="J247" s="356"/>
    </row>
    <row r="252" spans="2:23">
      <c r="B252" s="359" t="s">
        <v>398</v>
      </c>
      <c r="C252" s="359"/>
      <c r="D252" s="359"/>
      <c r="E252" s="359"/>
      <c r="F252" s="359"/>
      <c r="G252" s="359"/>
      <c r="H252" s="359"/>
      <c r="I252" s="359"/>
      <c r="J252" s="359"/>
      <c r="L252" s="360" t="s">
        <v>414</v>
      </c>
      <c r="M252" s="360"/>
      <c r="N252" s="360"/>
      <c r="O252" s="360"/>
      <c r="P252" s="363" t="s">
        <v>426</v>
      </c>
      <c r="Q252" s="362"/>
      <c r="R252" s="362"/>
      <c r="S252" s="362"/>
      <c r="T252" s="362"/>
      <c r="U252" s="362"/>
      <c r="V252" s="362"/>
      <c r="W252" s="362"/>
    </row>
    <row r="253" spans="2:23">
      <c r="B253" s="352" t="s">
        <v>427</v>
      </c>
      <c r="C253" s="357"/>
      <c r="D253" s="357"/>
      <c r="E253" s="357"/>
      <c r="F253" s="357"/>
      <c r="G253" s="357"/>
      <c r="H253" s="357"/>
      <c r="I253" s="357"/>
      <c r="J253" s="357"/>
      <c r="L253" s="360" t="s">
        <v>417</v>
      </c>
      <c r="M253" s="360"/>
      <c r="N253" s="360"/>
      <c r="O253" s="360"/>
      <c r="P253" s="363" t="s">
        <v>428</v>
      </c>
      <c r="Q253" s="362"/>
      <c r="R253" s="362"/>
      <c r="S253" s="362"/>
      <c r="T253" s="362"/>
      <c r="U253" s="362"/>
      <c r="V253" s="362"/>
      <c r="W253" s="362"/>
    </row>
    <row r="254" spans="2:23">
      <c r="B254" s="352" t="s">
        <v>429</v>
      </c>
      <c r="C254" s="357"/>
      <c r="D254" s="357"/>
      <c r="E254" s="357"/>
      <c r="F254" s="357"/>
      <c r="G254" s="357"/>
      <c r="H254" s="357"/>
      <c r="I254" s="357"/>
      <c r="J254" s="357"/>
      <c r="L254" s="360" t="s">
        <v>420</v>
      </c>
      <c r="M254" s="360"/>
      <c r="N254" s="360"/>
      <c r="O254" s="360"/>
      <c r="P254" s="364" t="s">
        <v>430</v>
      </c>
      <c r="Q254" s="365"/>
      <c r="R254" s="365"/>
      <c r="S254" s="365"/>
      <c r="T254" s="365"/>
      <c r="U254" s="365"/>
      <c r="V254" s="365"/>
      <c r="W254" s="365"/>
    </row>
    <row r="255" spans="2:23">
      <c r="B255" s="352" t="s">
        <v>431</v>
      </c>
      <c r="C255" s="357"/>
      <c r="D255" s="357"/>
      <c r="E255" s="357"/>
      <c r="F255" s="357"/>
      <c r="G255" s="357"/>
      <c r="H255" s="357"/>
      <c r="I255" s="357"/>
      <c r="J255" s="357"/>
      <c r="L255" s="360" t="s">
        <v>423</v>
      </c>
      <c r="M255" s="360"/>
      <c r="N255" s="360"/>
      <c r="O255" s="360"/>
      <c r="P255" s="363" t="s">
        <v>432</v>
      </c>
      <c r="Q255" s="362"/>
      <c r="R255" s="362"/>
      <c r="S255" s="362"/>
      <c r="T255" s="362"/>
      <c r="U255" s="362"/>
      <c r="V255" s="362"/>
      <c r="W255" s="362"/>
    </row>
    <row r="256" spans="2:23">
      <c r="B256" s="352" t="s">
        <v>433</v>
      </c>
      <c r="C256" s="357"/>
      <c r="D256" s="357"/>
      <c r="E256" s="357"/>
      <c r="F256" s="357"/>
      <c r="G256" s="357"/>
      <c r="H256" s="357"/>
      <c r="I256" s="357"/>
      <c r="J256" s="357"/>
    </row>
    <row r="257" spans="2:10">
      <c r="B257" s="352" t="s">
        <v>434</v>
      </c>
      <c r="C257" s="357"/>
      <c r="D257" s="357"/>
      <c r="E257" s="357"/>
      <c r="F257" s="357"/>
      <c r="G257" s="357"/>
      <c r="H257" s="357"/>
      <c r="I257" s="357"/>
      <c r="J257" s="357"/>
    </row>
  </sheetData>
  <mergeCells count="27">
    <mergeCell ref="B256:J256"/>
    <mergeCell ref="B257:J257"/>
    <mergeCell ref="B254:J254"/>
    <mergeCell ref="L254:O254"/>
    <mergeCell ref="P254:W254"/>
    <mergeCell ref="B255:J255"/>
    <mergeCell ref="L255:O255"/>
    <mergeCell ref="P255:W255"/>
    <mergeCell ref="B247:J247"/>
    <mergeCell ref="B252:J252"/>
    <mergeCell ref="L252:O252"/>
    <mergeCell ref="P252:W252"/>
    <mergeCell ref="B253:J253"/>
    <mergeCell ref="L253:O253"/>
    <mergeCell ref="P253:W253"/>
    <mergeCell ref="B245:J245"/>
    <mergeCell ref="L245:O245"/>
    <mergeCell ref="P245:W245"/>
    <mergeCell ref="B246:J246"/>
    <mergeCell ref="L246:O246"/>
    <mergeCell ref="P246:W246"/>
    <mergeCell ref="B243:J243"/>
    <mergeCell ref="L243:O243"/>
    <mergeCell ref="P243:W243"/>
    <mergeCell ref="B244:J244"/>
    <mergeCell ref="L244:O244"/>
    <mergeCell ref="P244:W244"/>
  </mergeCells>
  <conditionalFormatting sqref="E196:E211 E235:E239 E2:E193">
    <cfRule type="cellIs" dxfId="94" priority="33" operator="lessThan">
      <formula>2.01</formula>
    </cfRule>
    <cfRule type="cellIs" dxfId="93" priority="34" operator="greaterThan">
      <formula>4.9</formula>
    </cfRule>
    <cfRule type="cellIs" dxfId="92" priority="35" operator="between">
      <formula>2.01</formula>
      <formula>4.99</formula>
    </cfRule>
  </conditionalFormatting>
  <conditionalFormatting sqref="F196:F211 F235:F239 F2:F193">
    <cfRule type="cellIs" dxfId="91" priority="30" operator="equal">
      <formula>0</formula>
    </cfRule>
    <cfRule type="cellIs" dxfId="90" priority="31" operator="equal">
      <formula>50</formula>
    </cfRule>
    <cfRule type="cellIs" dxfId="89" priority="32" operator="equal">
      <formula>100</formula>
    </cfRule>
  </conditionalFormatting>
  <conditionalFormatting sqref="E214:E232">
    <cfRule type="cellIs" dxfId="88" priority="4" operator="lessThan">
      <formula>2.01</formula>
    </cfRule>
    <cfRule type="cellIs" dxfId="87" priority="5" operator="greaterThan">
      <formula>4.9</formula>
    </cfRule>
    <cfRule type="cellIs" dxfId="86" priority="6" operator="between">
      <formula>2.01</formula>
      <formula>4.99</formula>
    </cfRule>
  </conditionalFormatting>
  <conditionalFormatting sqref="F214:F232">
    <cfRule type="cellIs" dxfId="85" priority="1" operator="equal">
      <formula>0</formula>
    </cfRule>
    <cfRule type="cellIs" dxfId="84" priority="2" operator="equal">
      <formula>50</formula>
    </cfRule>
    <cfRule type="cellIs" dxfId="83" priority="3" operator="equal">
      <formula>100</formula>
    </cfRule>
  </conditionalFormatting>
  <hyperlinks>
    <hyperlink ref="I1" location="СВОД!A1" display="СВОД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252"/>
  <sheetViews>
    <sheetView zoomScale="85" zoomScaleNormal="85" workbookViewId="0">
      <pane xSplit="1" ySplit="1" topLeftCell="B2" activePane="bottomRight" state="frozen"/>
      <selection activeCell="G201" sqref="G201"/>
      <selection pane="topRight" activeCell="G201" sqref="G201"/>
      <selection pane="bottomLeft" activeCell="G201" sqref="G201"/>
      <selection pane="bottomRight" activeCell="G1" sqref="G1"/>
    </sheetView>
  </sheetViews>
  <sheetFormatPr defaultRowHeight="14.4"/>
  <cols>
    <col min="1" max="1" width="4.109375" bestFit="1" customWidth="1"/>
    <col min="2" max="2" width="29.109375" bestFit="1" customWidth="1"/>
    <col min="3" max="3" width="18.6640625" bestFit="1" customWidth="1"/>
    <col min="4" max="4" width="11" bestFit="1" customWidth="1"/>
    <col min="5" max="5" width="12.77734375" bestFit="1" customWidth="1"/>
    <col min="7" max="7" width="20" bestFit="1" customWidth="1"/>
    <col min="8" max="8" width="20.6640625" bestFit="1" customWidth="1"/>
  </cols>
  <sheetData>
    <row r="1" spans="1:9">
      <c r="A1" s="1" t="s">
        <v>0</v>
      </c>
      <c r="B1" s="3" t="s">
        <v>1</v>
      </c>
      <c r="C1" s="3" t="s">
        <v>244</v>
      </c>
      <c r="D1" s="3" t="s">
        <v>151</v>
      </c>
      <c r="E1" s="249" t="str">
        <f>СВОД!E1</f>
        <v>Супервайзер</v>
      </c>
      <c r="G1" s="10" t="s">
        <v>100</v>
      </c>
      <c r="H1" s="10"/>
    </row>
    <row r="2" spans="1:9">
      <c r="A2" s="1">
        <v>1</v>
      </c>
      <c r="B2" s="1" t="s">
        <v>2</v>
      </c>
      <c r="C2" s="1">
        <f>IF(D2=0,100,IF(D2&gt;-500,50,0))</f>
        <v>100</v>
      </c>
      <c r="D2" s="15">
        <v>0</v>
      </c>
      <c r="E2" s="249" t="str">
        <f>СВОД!E2</f>
        <v>Ахрамеева</v>
      </c>
    </row>
    <row r="3" spans="1:9">
      <c r="A3" s="1">
        <v>2</v>
      </c>
      <c r="B3" s="1" t="s">
        <v>3</v>
      </c>
      <c r="C3" s="1">
        <f t="shared" ref="C3:C65" si="0">IF(D3=0,100,IF(D3&gt;-500,50,0))</f>
        <v>100</v>
      </c>
      <c r="D3" s="15">
        <v>0</v>
      </c>
      <c r="E3" s="249" t="str">
        <f>СВОД!E3</f>
        <v>Неуймина</v>
      </c>
    </row>
    <row r="4" spans="1:9">
      <c r="A4" s="1">
        <v>3</v>
      </c>
      <c r="B4" s="1" t="s">
        <v>4</v>
      </c>
      <c r="C4" s="1">
        <f t="shared" si="0"/>
        <v>100</v>
      </c>
      <c r="D4" s="15">
        <v>0</v>
      </c>
      <c r="E4" s="249" t="str">
        <f>СВОД!E4</f>
        <v>Неуймина</v>
      </c>
    </row>
    <row r="5" spans="1:9">
      <c r="A5" s="1">
        <v>4</v>
      </c>
      <c r="B5" s="1" t="s">
        <v>5</v>
      </c>
      <c r="C5" s="1">
        <f t="shared" si="0"/>
        <v>100</v>
      </c>
      <c r="D5" s="15">
        <v>0</v>
      </c>
      <c r="E5" s="249" t="str">
        <f>СВОД!E5</f>
        <v>Неуймина</v>
      </c>
      <c r="G5" s="4">
        <v>100</v>
      </c>
      <c r="H5" s="4">
        <v>0</v>
      </c>
      <c r="I5" s="48"/>
    </row>
    <row r="6" spans="1:9">
      <c r="A6" s="1">
        <v>5</v>
      </c>
      <c r="B6" s="1" t="s">
        <v>6</v>
      </c>
      <c r="C6" s="1">
        <f t="shared" si="0"/>
        <v>100</v>
      </c>
      <c r="D6" s="15">
        <v>0</v>
      </c>
      <c r="E6" s="249" t="str">
        <f>СВОД!E6</f>
        <v>Дарьин</v>
      </c>
      <c r="G6" s="4">
        <v>50</v>
      </c>
      <c r="H6" s="4" t="s">
        <v>715</v>
      </c>
      <c r="I6" s="49"/>
    </row>
    <row r="7" spans="1:9">
      <c r="A7" s="1">
        <v>6</v>
      </c>
      <c r="B7" s="1" t="s">
        <v>7</v>
      </c>
      <c r="C7" s="1">
        <f t="shared" si="0"/>
        <v>100</v>
      </c>
      <c r="D7" s="15">
        <v>0</v>
      </c>
      <c r="E7" s="249" t="str">
        <f>СВОД!E7</f>
        <v>Неуймина</v>
      </c>
      <c r="G7" s="4">
        <v>0</v>
      </c>
      <c r="H7" s="4" t="s">
        <v>716</v>
      </c>
      <c r="I7" s="50"/>
    </row>
    <row r="8" spans="1:9">
      <c r="A8" s="1">
        <v>7</v>
      </c>
      <c r="B8" s="1" t="s">
        <v>8</v>
      </c>
      <c r="C8" s="1">
        <f t="shared" si="0"/>
        <v>100</v>
      </c>
      <c r="D8" s="15">
        <v>0</v>
      </c>
      <c r="E8" s="249" t="str">
        <f>СВОД!E8</f>
        <v>Дарьин</v>
      </c>
    </row>
    <row r="9" spans="1:9">
      <c r="A9" s="1">
        <v>8</v>
      </c>
      <c r="B9" s="1" t="s">
        <v>9</v>
      </c>
      <c r="C9" s="1">
        <f t="shared" si="0"/>
        <v>100</v>
      </c>
      <c r="D9" s="15">
        <v>0</v>
      </c>
      <c r="E9" s="249" t="str">
        <f>СВОД!E9</f>
        <v>Неуймина</v>
      </c>
      <c r="G9" t="s">
        <v>288</v>
      </c>
      <c r="H9" s="125">
        <v>42158</v>
      </c>
    </row>
    <row r="10" spans="1:9">
      <c r="A10" s="1">
        <v>9</v>
      </c>
      <c r="B10" s="1" t="s">
        <v>10</v>
      </c>
      <c r="C10" s="1">
        <f t="shared" si="0"/>
        <v>100</v>
      </c>
      <c r="D10" s="15">
        <v>0</v>
      </c>
      <c r="E10" s="249" t="str">
        <f>СВОД!E10</f>
        <v>Ахрамеева</v>
      </c>
      <c r="G10" t="s">
        <v>289</v>
      </c>
      <c r="H10" t="s">
        <v>476</v>
      </c>
    </row>
    <row r="11" spans="1:9">
      <c r="A11" s="1">
        <v>10</v>
      </c>
      <c r="B11" s="1" t="s">
        <v>11</v>
      </c>
      <c r="C11" s="1">
        <f t="shared" si="0"/>
        <v>100</v>
      </c>
      <c r="D11" s="15">
        <v>0</v>
      </c>
      <c r="E11" s="249" t="str">
        <f>СВОД!E11</f>
        <v>Калинина</v>
      </c>
    </row>
    <row r="12" spans="1:9">
      <c r="A12" s="1">
        <v>11</v>
      </c>
      <c r="B12" s="1" t="s">
        <v>12</v>
      </c>
      <c r="C12" s="1">
        <f t="shared" si="0"/>
        <v>100</v>
      </c>
      <c r="D12" s="15">
        <v>0</v>
      </c>
      <c r="E12" s="249" t="str">
        <f>СВОД!E12</f>
        <v>Дарьин</v>
      </c>
      <c r="G12" s="137"/>
    </row>
    <row r="13" spans="1:9">
      <c r="A13" s="1">
        <v>12</v>
      </c>
      <c r="B13" s="1" t="s">
        <v>13</v>
      </c>
      <c r="C13" s="1">
        <f t="shared" si="0"/>
        <v>100</v>
      </c>
      <c r="D13" s="15">
        <v>0</v>
      </c>
      <c r="E13" s="249" t="str">
        <f>СВОД!E13</f>
        <v>Неуймина</v>
      </c>
    </row>
    <row r="14" spans="1:9">
      <c r="A14" s="1">
        <v>13</v>
      </c>
      <c r="B14" s="1" t="s">
        <v>14</v>
      </c>
      <c r="C14" s="1">
        <f t="shared" si="0"/>
        <v>100</v>
      </c>
      <c r="D14" s="15">
        <v>0</v>
      </c>
      <c r="E14" s="249" t="str">
        <f>СВОД!E14</f>
        <v>Клементьева</v>
      </c>
    </row>
    <row r="15" spans="1:9">
      <c r="A15" s="1">
        <v>14</v>
      </c>
      <c r="B15" s="1" t="s">
        <v>15</v>
      </c>
      <c r="C15" s="1">
        <f t="shared" si="0"/>
        <v>100</v>
      </c>
      <c r="D15" s="15">
        <v>0</v>
      </c>
      <c r="E15" s="249" t="str">
        <f>СВОД!E15</f>
        <v>Хасанов</v>
      </c>
    </row>
    <row r="16" spans="1:9">
      <c r="A16" s="1">
        <v>15</v>
      </c>
      <c r="B16" s="1" t="s">
        <v>16</v>
      </c>
      <c r="C16" s="1">
        <f t="shared" si="0"/>
        <v>100</v>
      </c>
      <c r="D16" s="15">
        <v>0</v>
      </c>
      <c r="E16" s="249" t="str">
        <f>СВОД!E16</f>
        <v>Клементьева</v>
      </c>
    </row>
    <row r="17" spans="1:5">
      <c r="A17" s="1">
        <v>16</v>
      </c>
      <c r="B17" s="1" t="s">
        <v>17</v>
      </c>
      <c r="C17" s="1">
        <f t="shared" si="0"/>
        <v>100</v>
      </c>
      <c r="D17" s="15">
        <v>0</v>
      </c>
      <c r="E17" s="249" t="str">
        <f>СВОД!E17</f>
        <v>Хасанов</v>
      </c>
    </row>
    <row r="18" spans="1:5">
      <c r="A18" s="1">
        <v>17</v>
      </c>
      <c r="B18" s="1" t="s">
        <v>18</v>
      </c>
      <c r="C18" s="1">
        <f t="shared" si="0"/>
        <v>100</v>
      </c>
      <c r="D18" s="15">
        <v>0</v>
      </c>
      <c r="E18" s="249" t="str">
        <f>СВОД!E18</f>
        <v>Неуймина</v>
      </c>
    </row>
    <row r="19" spans="1:5">
      <c r="A19" s="1">
        <v>18</v>
      </c>
      <c r="B19" s="1" t="s">
        <v>19</v>
      </c>
      <c r="C19" s="1">
        <f t="shared" si="0"/>
        <v>100</v>
      </c>
      <c r="D19" s="15">
        <v>0</v>
      </c>
      <c r="E19" s="249" t="str">
        <f>СВОД!E19</f>
        <v>Клементьева</v>
      </c>
    </row>
    <row r="20" spans="1:5">
      <c r="A20" s="1">
        <v>19</v>
      </c>
      <c r="B20" s="1" t="s">
        <v>20</v>
      </c>
      <c r="C20" s="1">
        <f t="shared" si="0"/>
        <v>100</v>
      </c>
      <c r="D20" s="15">
        <v>0</v>
      </c>
      <c r="E20" s="249" t="str">
        <f>СВОД!E20</f>
        <v>Дарьин</v>
      </c>
    </row>
    <row r="21" spans="1:5">
      <c r="A21" s="1">
        <v>20</v>
      </c>
      <c r="B21" s="1" t="s">
        <v>21</v>
      </c>
      <c r="C21" s="1">
        <f t="shared" si="0"/>
        <v>100</v>
      </c>
      <c r="D21" s="15">
        <v>0</v>
      </c>
      <c r="E21" s="249" t="str">
        <f>СВОД!E21</f>
        <v>Калинина</v>
      </c>
    </row>
    <row r="22" spans="1:5">
      <c r="A22" s="1">
        <v>21</v>
      </c>
      <c r="B22" s="1" t="s">
        <v>22</v>
      </c>
      <c r="C22" s="1">
        <f t="shared" si="0"/>
        <v>100</v>
      </c>
      <c r="D22" s="15">
        <v>0</v>
      </c>
      <c r="E22" s="249" t="str">
        <f>СВОД!E22</f>
        <v>Жарникова</v>
      </c>
    </row>
    <row r="23" spans="1:5">
      <c r="A23" s="1">
        <v>22</v>
      </c>
      <c r="B23" s="1" t="s">
        <v>23</v>
      </c>
      <c r="C23" s="1">
        <f t="shared" si="0"/>
        <v>100</v>
      </c>
      <c r="D23" s="15">
        <v>0</v>
      </c>
      <c r="E23" s="249" t="str">
        <f>СВОД!E23</f>
        <v>Мазырин</v>
      </c>
    </row>
    <row r="24" spans="1:5">
      <c r="A24" s="1">
        <v>23</v>
      </c>
      <c r="B24" s="1" t="s">
        <v>24</v>
      </c>
      <c r="C24" s="1">
        <f t="shared" si="0"/>
        <v>100</v>
      </c>
      <c r="D24" s="15">
        <v>0</v>
      </c>
      <c r="E24" s="249" t="str">
        <f>СВОД!E24</f>
        <v>Мансурова</v>
      </c>
    </row>
    <row r="25" spans="1:5">
      <c r="A25" s="1">
        <v>24</v>
      </c>
      <c r="B25" s="1" t="s">
        <v>25</v>
      </c>
      <c r="C25" s="1">
        <f t="shared" si="0"/>
        <v>100</v>
      </c>
      <c r="D25" s="15">
        <v>0</v>
      </c>
      <c r="E25" s="249" t="str">
        <f>СВОД!E25</f>
        <v>Ахрамеева</v>
      </c>
    </row>
    <row r="26" spans="1:5">
      <c r="A26" s="1">
        <v>25</v>
      </c>
      <c r="B26" s="1" t="s">
        <v>26</v>
      </c>
      <c r="C26" s="1">
        <f t="shared" si="0"/>
        <v>100</v>
      </c>
      <c r="D26" s="15">
        <v>0</v>
      </c>
      <c r="E26" s="249" t="str">
        <f>СВОД!E26</f>
        <v>Мансурова</v>
      </c>
    </row>
    <row r="27" spans="1:5">
      <c r="A27" s="1">
        <v>26</v>
      </c>
      <c r="B27" s="1" t="s">
        <v>27</v>
      </c>
      <c r="C27" s="1">
        <f t="shared" si="0"/>
        <v>100</v>
      </c>
      <c r="D27" s="15">
        <v>0</v>
      </c>
      <c r="E27" s="249" t="str">
        <f>СВОД!E27</f>
        <v>Жарникова</v>
      </c>
    </row>
    <row r="28" spans="1:5">
      <c r="A28" s="1">
        <v>27</v>
      </c>
      <c r="B28" s="1" t="s">
        <v>28</v>
      </c>
      <c r="C28" s="1">
        <f t="shared" si="0"/>
        <v>100</v>
      </c>
      <c r="D28" s="15">
        <v>0</v>
      </c>
      <c r="E28" s="249" t="str">
        <f>СВОД!E28</f>
        <v>Клементьева</v>
      </c>
    </row>
    <row r="29" spans="1:5">
      <c r="A29" s="1">
        <v>28</v>
      </c>
      <c r="B29" s="1" t="s">
        <v>29</v>
      </c>
      <c r="C29" s="1">
        <f t="shared" si="0"/>
        <v>100</v>
      </c>
      <c r="D29" s="15">
        <v>0</v>
      </c>
      <c r="E29" s="249" t="str">
        <f>СВОД!E29</f>
        <v>Калинина</v>
      </c>
    </row>
    <row r="30" spans="1:5">
      <c r="A30" s="1">
        <v>29</v>
      </c>
      <c r="B30" s="1" t="s">
        <v>30</v>
      </c>
      <c r="C30" s="1">
        <f t="shared" si="0"/>
        <v>100</v>
      </c>
      <c r="D30" s="15">
        <v>0</v>
      </c>
      <c r="E30" s="249" t="str">
        <f>СВОД!E30</f>
        <v>Неуймина</v>
      </c>
    </row>
    <row r="31" spans="1:5">
      <c r="A31" s="1">
        <v>30</v>
      </c>
      <c r="B31" s="2" t="s">
        <v>31</v>
      </c>
      <c r="C31" s="1">
        <f t="shared" si="0"/>
        <v>100</v>
      </c>
      <c r="D31" s="16">
        <v>0</v>
      </c>
      <c r="E31" s="249" t="str">
        <f>СВОД!E31</f>
        <v>Калинина</v>
      </c>
    </row>
    <row r="32" spans="1:5">
      <c r="A32" s="1">
        <v>31</v>
      </c>
      <c r="B32" s="2" t="s">
        <v>32</v>
      </c>
      <c r="C32" s="1">
        <f t="shared" si="0"/>
        <v>100</v>
      </c>
      <c r="D32" s="16">
        <v>0</v>
      </c>
      <c r="E32" s="249" t="str">
        <f>СВОД!E32</f>
        <v>Мазырин</v>
      </c>
    </row>
    <row r="33" spans="1:5">
      <c r="A33" s="1">
        <v>32</v>
      </c>
      <c r="B33" s="2" t="s">
        <v>33</v>
      </c>
      <c r="C33" s="1">
        <f t="shared" si="0"/>
        <v>100</v>
      </c>
      <c r="D33" s="16">
        <v>0</v>
      </c>
      <c r="E33" s="249" t="str">
        <f>СВОД!E33</f>
        <v>Ахрамеева</v>
      </c>
    </row>
    <row r="34" spans="1:5">
      <c r="A34" s="1">
        <v>33</v>
      </c>
      <c r="B34" s="2" t="s">
        <v>34</v>
      </c>
      <c r="C34" s="1">
        <f t="shared" si="0"/>
        <v>100</v>
      </c>
      <c r="D34" s="16">
        <v>0</v>
      </c>
      <c r="E34" s="249" t="str">
        <f>СВОД!E34</f>
        <v>Ахрамеева</v>
      </c>
    </row>
    <row r="35" spans="1:5">
      <c r="A35" s="1">
        <v>34</v>
      </c>
      <c r="B35" s="2" t="s">
        <v>35</v>
      </c>
      <c r="C35" s="1">
        <f t="shared" si="0"/>
        <v>100</v>
      </c>
      <c r="D35" s="16">
        <v>0</v>
      </c>
      <c r="E35" s="249" t="str">
        <f>СВОД!E35</f>
        <v>Мансурова</v>
      </c>
    </row>
    <row r="36" spans="1:5">
      <c r="A36" s="1">
        <v>35</v>
      </c>
      <c r="B36" s="2" t="s">
        <v>36</v>
      </c>
      <c r="C36" s="1">
        <f t="shared" si="0"/>
        <v>100</v>
      </c>
      <c r="D36" s="16">
        <v>0</v>
      </c>
      <c r="E36" s="249" t="str">
        <f>СВОД!E36</f>
        <v>Ахрамеева</v>
      </c>
    </row>
    <row r="37" spans="1:5">
      <c r="A37" s="1">
        <v>36</v>
      </c>
      <c r="B37" s="2" t="s">
        <v>37</v>
      </c>
      <c r="C37" s="1">
        <f t="shared" si="0"/>
        <v>100</v>
      </c>
      <c r="D37" s="16">
        <v>0</v>
      </c>
      <c r="E37" s="249" t="str">
        <f>СВОД!E37</f>
        <v>Мазырин</v>
      </c>
    </row>
    <row r="38" spans="1:5">
      <c r="A38" s="1">
        <v>37</v>
      </c>
      <c r="B38" s="2" t="s">
        <v>38</v>
      </c>
      <c r="C38" s="1">
        <f t="shared" si="0"/>
        <v>100</v>
      </c>
      <c r="D38" s="16">
        <v>0</v>
      </c>
      <c r="E38" s="249" t="str">
        <f>СВОД!E38</f>
        <v>Жарникова</v>
      </c>
    </row>
    <row r="39" spans="1:5">
      <c r="A39" s="1">
        <v>38</v>
      </c>
      <c r="B39" s="2" t="s">
        <v>39</v>
      </c>
      <c r="C39" s="1">
        <f t="shared" si="0"/>
        <v>100</v>
      </c>
      <c r="D39" s="16">
        <v>0</v>
      </c>
      <c r="E39" s="249" t="str">
        <f>СВОД!E39</f>
        <v>Хасанов</v>
      </c>
    </row>
    <row r="40" spans="1:5">
      <c r="A40" s="1">
        <v>39</v>
      </c>
      <c r="B40" s="2" t="s">
        <v>40</v>
      </c>
      <c r="C40" s="1">
        <f t="shared" si="0"/>
        <v>100</v>
      </c>
      <c r="D40" s="16">
        <v>0</v>
      </c>
      <c r="E40" s="249" t="str">
        <f>СВОД!E40</f>
        <v>Ахрамеева</v>
      </c>
    </row>
    <row r="41" spans="1:5">
      <c r="A41" s="1">
        <v>40</v>
      </c>
      <c r="B41" s="2" t="s">
        <v>41</v>
      </c>
      <c r="C41" s="1">
        <f t="shared" si="0"/>
        <v>100</v>
      </c>
      <c r="D41" s="16">
        <v>0</v>
      </c>
      <c r="E41" s="249" t="str">
        <f>СВОД!E41</f>
        <v>Ахрамеева</v>
      </c>
    </row>
    <row r="42" spans="1:5">
      <c r="A42" s="1">
        <v>41</v>
      </c>
      <c r="B42" s="2" t="s">
        <v>42</v>
      </c>
      <c r="C42" s="1">
        <f t="shared" si="0"/>
        <v>100</v>
      </c>
      <c r="D42" s="16">
        <v>0</v>
      </c>
      <c r="E42" s="249" t="str">
        <f>СВОД!E42</f>
        <v>Неуймина</v>
      </c>
    </row>
    <row r="43" spans="1:5">
      <c r="A43" s="1">
        <v>42</v>
      </c>
      <c r="B43" s="2" t="s">
        <v>43</v>
      </c>
      <c r="C43" s="1">
        <f t="shared" si="0"/>
        <v>100</v>
      </c>
      <c r="D43" s="16">
        <v>0</v>
      </c>
      <c r="E43" s="249" t="str">
        <f>СВОД!E43</f>
        <v>Клементьева</v>
      </c>
    </row>
    <row r="44" spans="1:5">
      <c r="A44" s="1">
        <v>43</v>
      </c>
      <c r="B44" s="2" t="s">
        <v>44</v>
      </c>
      <c r="C44" s="1">
        <f t="shared" si="0"/>
        <v>100</v>
      </c>
      <c r="D44" s="16">
        <v>0</v>
      </c>
      <c r="E44" s="249" t="str">
        <f>СВОД!E44</f>
        <v>Неуймина</v>
      </c>
    </row>
    <row r="45" spans="1:5">
      <c r="A45" s="1">
        <v>44</v>
      </c>
      <c r="B45" s="2" t="s">
        <v>45</v>
      </c>
      <c r="C45" s="1">
        <f t="shared" si="0"/>
        <v>100</v>
      </c>
      <c r="D45" s="16">
        <v>0</v>
      </c>
      <c r="E45" s="249" t="str">
        <f>СВОД!E45</f>
        <v>Клементьева</v>
      </c>
    </row>
    <row r="46" spans="1:5">
      <c r="A46" s="1">
        <v>45</v>
      </c>
      <c r="B46" s="2" t="s">
        <v>46</v>
      </c>
      <c r="C46" s="1">
        <f t="shared" si="0"/>
        <v>100</v>
      </c>
      <c r="D46" s="16">
        <v>0</v>
      </c>
      <c r="E46" s="249" t="str">
        <f>СВОД!E46</f>
        <v>Мансурова</v>
      </c>
    </row>
    <row r="47" spans="1:5">
      <c r="A47" s="1">
        <v>46</v>
      </c>
      <c r="B47" s="2" t="s">
        <v>47</v>
      </c>
      <c r="C47" s="1">
        <f t="shared" si="0"/>
        <v>100</v>
      </c>
      <c r="D47" s="16">
        <v>0</v>
      </c>
      <c r="E47" s="249" t="str">
        <f>СВОД!E47</f>
        <v>Хасанов</v>
      </c>
    </row>
    <row r="48" spans="1:5">
      <c r="A48" s="1">
        <v>47</v>
      </c>
      <c r="B48" s="2" t="s">
        <v>48</v>
      </c>
      <c r="C48" s="1">
        <f t="shared" si="0"/>
        <v>100</v>
      </c>
      <c r="D48" s="16">
        <v>0</v>
      </c>
      <c r="E48" s="249" t="str">
        <f>СВОД!E48</f>
        <v>Неуймина</v>
      </c>
    </row>
    <row r="49" spans="1:5">
      <c r="A49" s="1">
        <v>48</v>
      </c>
      <c r="B49" s="2" t="s">
        <v>49</v>
      </c>
      <c r="C49" s="1">
        <f t="shared" si="0"/>
        <v>100</v>
      </c>
      <c r="D49" s="16">
        <v>0</v>
      </c>
      <c r="E49" s="249" t="str">
        <f>СВОД!E49</f>
        <v>Мазырин</v>
      </c>
    </row>
    <row r="50" spans="1:5">
      <c r="A50" s="1">
        <v>49</v>
      </c>
      <c r="B50" s="2" t="s">
        <v>50</v>
      </c>
      <c r="C50" s="1">
        <f t="shared" si="0"/>
        <v>100</v>
      </c>
      <c r="D50" s="16">
        <v>0</v>
      </c>
      <c r="E50" s="249" t="str">
        <f>СВОД!E50</f>
        <v>Жарникова</v>
      </c>
    </row>
    <row r="51" spans="1:5">
      <c r="A51" s="1">
        <v>50</v>
      </c>
      <c r="B51" s="2" t="s">
        <v>51</v>
      </c>
      <c r="C51" s="1">
        <f t="shared" si="0"/>
        <v>100</v>
      </c>
      <c r="D51" s="16">
        <v>0</v>
      </c>
      <c r="E51" s="249" t="str">
        <f>СВОД!E51</f>
        <v>Ахрамеева</v>
      </c>
    </row>
    <row r="52" spans="1:5">
      <c r="A52" s="1">
        <v>51</v>
      </c>
      <c r="B52" s="2" t="s">
        <v>52</v>
      </c>
      <c r="C52" s="1">
        <f t="shared" si="0"/>
        <v>100</v>
      </c>
      <c r="D52" s="16">
        <v>0</v>
      </c>
      <c r="E52" s="249" t="str">
        <f>СВОД!E52</f>
        <v>Мансурова</v>
      </c>
    </row>
    <row r="53" spans="1:5">
      <c r="A53" s="1">
        <v>52</v>
      </c>
      <c r="B53" s="2" t="s">
        <v>53</v>
      </c>
      <c r="C53" s="1">
        <f t="shared" si="0"/>
        <v>100</v>
      </c>
      <c r="D53" s="16">
        <v>0</v>
      </c>
      <c r="E53" s="249" t="str">
        <f>СВОД!E53</f>
        <v>Петухов</v>
      </c>
    </row>
    <row r="54" spans="1:5">
      <c r="A54" s="1">
        <v>53</v>
      </c>
      <c r="B54" s="2" t="s">
        <v>54</v>
      </c>
      <c r="C54" s="1">
        <f t="shared" si="0"/>
        <v>100</v>
      </c>
      <c r="D54" s="16">
        <v>0</v>
      </c>
      <c r="E54" s="249" t="str">
        <f>СВОД!E54</f>
        <v>Петухов</v>
      </c>
    </row>
    <row r="55" spans="1:5">
      <c r="A55" s="1">
        <v>54</v>
      </c>
      <c r="B55" s="2" t="s">
        <v>55</v>
      </c>
      <c r="C55" s="1">
        <f t="shared" si="0"/>
        <v>100</v>
      </c>
      <c r="D55" s="16">
        <v>0</v>
      </c>
      <c r="E55" s="249" t="str">
        <f>СВОД!E55</f>
        <v>Жарникова</v>
      </c>
    </row>
    <row r="56" spans="1:5">
      <c r="A56" s="1">
        <v>55</v>
      </c>
      <c r="B56" s="2" t="s">
        <v>56</v>
      </c>
      <c r="C56" s="1">
        <f t="shared" si="0"/>
        <v>100</v>
      </c>
      <c r="D56" s="16">
        <v>0</v>
      </c>
      <c r="E56" s="249" t="str">
        <f>СВОД!E56</f>
        <v>Жарникова</v>
      </c>
    </row>
    <row r="57" spans="1:5">
      <c r="A57" s="1">
        <v>56</v>
      </c>
      <c r="B57" s="2" t="s">
        <v>57</v>
      </c>
      <c r="C57" s="1">
        <f t="shared" si="0"/>
        <v>100</v>
      </c>
      <c r="D57" s="16">
        <v>0</v>
      </c>
      <c r="E57" s="249" t="str">
        <f>СВОД!E57</f>
        <v>Жарникова</v>
      </c>
    </row>
    <row r="58" spans="1:5">
      <c r="A58" s="1">
        <v>58</v>
      </c>
      <c r="B58" s="2" t="s">
        <v>59</v>
      </c>
      <c r="C58" s="1">
        <f t="shared" si="0"/>
        <v>100</v>
      </c>
      <c r="D58" s="16">
        <v>0</v>
      </c>
      <c r="E58" s="249" t="str">
        <f>СВОД!E58</f>
        <v>Ахрамеева</v>
      </c>
    </row>
    <row r="59" spans="1:5">
      <c r="A59" s="1">
        <v>59</v>
      </c>
      <c r="B59" s="2" t="s">
        <v>60</v>
      </c>
      <c r="C59" s="1">
        <f t="shared" si="0"/>
        <v>100</v>
      </c>
      <c r="D59" s="16">
        <v>0</v>
      </c>
      <c r="E59" s="249" t="str">
        <f>СВОД!E59</f>
        <v>Ахрамеева</v>
      </c>
    </row>
    <row r="60" spans="1:5">
      <c r="A60" s="1">
        <v>60</v>
      </c>
      <c r="B60" s="2" t="s">
        <v>61</v>
      </c>
      <c r="C60" s="1">
        <f t="shared" si="0"/>
        <v>100</v>
      </c>
      <c r="D60" s="16">
        <v>0</v>
      </c>
      <c r="E60" s="249" t="str">
        <f>СВОД!E60</f>
        <v>Ахрамеева</v>
      </c>
    </row>
    <row r="61" spans="1:5">
      <c r="A61" s="1">
        <v>61</v>
      </c>
      <c r="B61" s="2" t="s">
        <v>62</v>
      </c>
      <c r="C61" s="1">
        <f t="shared" si="0"/>
        <v>100</v>
      </c>
      <c r="D61" s="16">
        <v>0</v>
      </c>
      <c r="E61" s="249" t="str">
        <f>СВОД!E61</f>
        <v>Трусов</v>
      </c>
    </row>
    <row r="62" spans="1:5">
      <c r="A62" s="1">
        <v>62</v>
      </c>
      <c r="B62" s="2" t="s">
        <v>63</v>
      </c>
      <c r="C62" s="1">
        <f t="shared" si="0"/>
        <v>100</v>
      </c>
      <c r="D62" s="16">
        <v>0</v>
      </c>
      <c r="E62" s="249" t="str">
        <f>СВОД!E62</f>
        <v>Неуймина</v>
      </c>
    </row>
    <row r="63" spans="1:5">
      <c r="A63" s="1">
        <v>63</v>
      </c>
      <c r="B63" s="2" t="s">
        <v>64</v>
      </c>
      <c r="C63" s="1">
        <f t="shared" si="0"/>
        <v>100</v>
      </c>
      <c r="D63" s="16">
        <v>0</v>
      </c>
      <c r="E63" s="249" t="str">
        <f>СВОД!E63</f>
        <v>Ахрамеева</v>
      </c>
    </row>
    <row r="64" spans="1:5">
      <c r="A64" s="1">
        <v>64</v>
      </c>
      <c r="B64" s="2" t="s">
        <v>65</v>
      </c>
      <c r="C64" s="1">
        <f t="shared" si="0"/>
        <v>100</v>
      </c>
      <c r="D64" s="16">
        <v>0</v>
      </c>
      <c r="E64" s="249" t="str">
        <f>СВОД!E64</f>
        <v>Мазырин</v>
      </c>
    </row>
    <row r="65" spans="1:5">
      <c r="A65" s="1">
        <v>65</v>
      </c>
      <c r="B65" s="2" t="s">
        <v>66</v>
      </c>
      <c r="C65" s="1">
        <f t="shared" si="0"/>
        <v>100</v>
      </c>
      <c r="D65" s="16">
        <v>0</v>
      </c>
      <c r="E65" s="249" t="str">
        <f>СВОД!E65</f>
        <v>Калинина</v>
      </c>
    </row>
    <row r="66" spans="1:5">
      <c r="A66" s="1">
        <v>66</v>
      </c>
      <c r="B66" s="2" t="s">
        <v>67</v>
      </c>
      <c r="C66" s="1">
        <f t="shared" ref="C66:C137" si="1">IF(D66=0,100,IF(D66&gt;-500,50,0))</f>
        <v>100</v>
      </c>
      <c r="D66" s="16">
        <v>0</v>
      </c>
      <c r="E66" s="249" t="str">
        <f>СВОД!E66</f>
        <v>Клементьева</v>
      </c>
    </row>
    <row r="67" spans="1:5">
      <c r="A67" s="1">
        <v>67</v>
      </c>
      <c r="B67" s="2" t="s">
        <v>68</v>
      </c>
      <c r="C67" s="1">
        <f t="shared" si="1"/>
        <v>100</v>
      </c>
      <c r="D67" s="16">
        <v>0</v>
      </c>
      <c r="E67" s="249" t="str">
        <f>СВОД!E67</f>
        <v>Мансурова</v>
      </c>
    </row>
    <row r="68" spans="1:5">
      <c r="A68" s="1">
        <v>68</v>
      </c>
      <c r="B68" s="2" t="s">
        <v>69</v>
      </c>
      <c r="C68" s="1">
        <f t="shared" si="1"/>
        <v>100</v>
      </c>
      <c r="D68" s="16">
        <v>0</v>
      </c>
      <c r="E68" s="249" t="str">
        <f>СВОД!E68</f>
        <v>Ахтямова</v>
      </c>
    </row>
    <row r="69" spans="1:5">
      <c r="A69" s="1">
        <v>69</v>
      </c>
      <c r="B69" s="2" t="s">
        <v>70</v>
      </c>
      <c r="C69" s="1">
        <f t="shared" si="1"/>
        <v>100</v>
      </c>
      <c r="D69" s="16">
        <v>0</v>
      </c>
      <c r="E69" s="249" t="str">
        <f>СВОД!E69</f>
        <v>Петухов</v>
      </c>
    </row>
    <row r="70" spans="1:5">
      <c r="A70" s="1">
        <v>70</v>
      </c>
      <c r="B70" s="2" t="s">
        <v>71</v>
      </c>
      <c r="C70" s="1">
        <f t="shared" si="1"/>
        <v>100</v>
      </c>
      <c r="D70" s="16">
        <v>0</v>
      </c>
      <c r="E70" s="249" t="str">
        <f>СВОД!E70</f>
        <v>Мансурова</v>
      </c>
    </row>
    <row r="71" spans="1:5">
      <c r="A71" s="1">
        <v>71</v>
      </c>
      <c r="B71" s="2" t="s">
        <v>72</v>
      </c>
      <c r="C71" s="1">
        <f t="shared" si="1"/>
        <v>100</v>
      </c>
      <c r="D71" s="16">
        <v>0</v>
      </c>
      <c r="E71" s="249" t="str">
        <f>СВОД!E71</f>
        <v>Хасанов</v>
      </c>
    </row>
    <row r="72" spans="1:5">
      <c r="A72" s="1">
        <v>72</v>
      </c>
      <c r="B72" s="2" t="s">
        <v>73</v>
      </c>
      <c r="C72" s="1">
        <f t="shared" si="1"/>
        <v>100</v>
      </c>
      <c r="D72" s="16">
        <v>0</v>
      </c>
      <c r="E72" s="249" t="str">
        <f>СВОД!E72</f>
        <v>Савченко</v>
      </c>
    </row>
    <row r="73" spans="1:5">
      <c r="A73" s="1">
        <v>73</v>
      </c>
      <c r="B73" s="2" t="s">
        <v>165</v>
      </c>
      <c r="C73" s="1">
        <f t="shared" si="1"/>
        <v>100</v>
      </c>
      <c r="D73" s="16">
        <v>0</v>
      </c>
      <c r="E73" s="249" t="str">
        <f>СВОД!E73</f>
        <v>Савченко</v>
      </c>
    </row>
    <row r="74" spans="1:5">
      <c r="A74" s="1">
        <v>74</v>
      </c>
      <c r="B74" s="2" t="s">
        <v>166</v>
      </c>
      <c r="C74" s="1">
        <f t="shared" si="1"/>
        <v>100</v>
      </c>
      <c r="D74" s="16">
        <v>0</v>
      </c>
      <c r="E74" s="249" t="str">
        <f>СВОД!E74</f>
        <v>Жарникова</v>
      </c>
    </row>
    <row r="75" spans="1:5">
      <c r="A75" s="132">
        <v>75</v>
      </c>
      <c r="B75" s="133" t="s">
        <v>568</v>
      </c>
      <c r="C75" s="1">
        <f t="shared" si="1"/>
        <v>100</v>
      </c>
      <c r="D75" s="16">
        <v>0</v>
      </c>
      <c r="E75" s="249" t="str">
        <f>СВОД!E75</f>
        <v>Хасанов</v>
      </c>
    </row>
    <row r="76" spans="1:5">
      <c r="A76" s="132">
        <v>76</v>
      </c>
      <c r="B76" s="133" t="s">
        <v>478</v>
      </c>
      <c r="C76" s="1">
        <f t="shared" si="1"/>
        <v>100</v>
      </c>
      <c r="D76" s="16">
        <v>0</v>
      </c>
      <c r="E76" s="249" t="str">
        <f>СВОД!E76</f>
        <v>Трусов</v>
      </c>
    </row>
    <row r="77" spans="1:5">
      <c r="A77" s="1">
        <v>77</v>
      </c>
      <c r="B77" s="2" t="s">
        <v>445</v>
      </c>
      <c r="C77" s="1">
        <f t="shared" si="1"/>
        <v>100</v>
      </c>
      <c r="D77" s="16">
        <v>0</v>
      </c>
      <c r="E77" s="249" t="str">
        <f>СВОД!E77</f>
        <v>Хасанов</v>
      </c>
    </row>
    <row r="78" spans="1:5">
      <c r="A78" s="132">
        <v>78</v>
      </c>
      <c r="B78" s="133" t="s">
        <v>444</v>
      </c>
      <c r="C78" s="1">
        <f t="shared" si="1"/>
        <v>100</v>
      </c>
      <c r="D78" s="16">
        <v>0</v>
      </c>
      <c r="E78" s="249" t="str">
        <f>СВОД!E78</f>
        <v>Ахрамеева</v>
      </c>
    </row>
    <row r="79" spans="1:5">
      <c r="A79" s="132">
        <v>79</v>
      </c>
      <c r="B79" s="133" t="s">
        <v>482</v>
      </c>
      <c r="C79" s="1">
        <f t="shared" si="1"/>
        <v>100</v>
      </c>
      <c r="D79" s="16">
        <v>0</v>
      </c>
      <c r="E79" s="249" t="str">
        <f>СВОД!E79</f>
        <v>Клементьева</v>
      </c>
    </row>
    <row r="80" spans="1:5">
      <c r="A80" s="1">
        <v>80</v>
      </c>
      <c r="B80" s="2" t="s">
        <v>475</v>
      </c>
      <c r="C80" s="1">
        <f t="shared" si="1"/>
        <v>100</v>
      </c>
      <c r="D80" s="16">
        <v>0</v>
      </c>
      <c r="E80" s="249" t="str">
        <f>СВОД!E80</f>
        <v>Емельянова</v>
      </c>
    </row>
    <row r="81" spans="1:5">
      <c r="A81" s="132">
        <v>81</v>
      </c>
      <c r="B81" s="151" t="s">
        <v>514</v>
      </c>
      <c r="C81" s="1">
        <f t="shared" si="1"/>
        <v>100</v>
      </c>
      <c r="D81" s="16">
        <v>0</v>
      </c>
      <c r="E81" s="249" t="str">
        <f>СВОД!E81</f>
        <v>Дарьин</v>
      </c>
    </row>
    <row r="82" spans="1:5">
      <c r="A82" s="132">
        <v>82</v>
      </c>
      <c r="B82" s="133" t="s">
        <v>473</v>
      </c>
      <c r="C82" s="1">
        <f t="shared" si="1"/>
        <v>100</v>
      </c>
      <c r="D82" s="16">
        <v>0</v>
      </c>
      <c r="E82" s="249" t="str">
        <f>СВОД!E82</f>
        <v>Неуймина</v>
      </c>
    </row>
    <row r="83" spans="1:5">
      <c r="A83" s="1">
        <v>83</v>
      </c>
      <c r="B83" s="2" t="s">
        <v>502</v>
      </c>
      <c r="C83" s="1">
        <f t="shared" si="1"/>
        <v>100</v>
      </c>
      <c r="D83" s="16">
        <v>0</v>
      </c>
      <c r="E83" s="249" t="str">
        <f>СВОД!E83</f>
        <v>Мансурова</v>
      </c>
    </row>
    <row r="84" spans="1:5">
      <c r="A84" s="1">
        <v>84</v>
      </c>
      <c r="B84" s="2" t="s">
        <v>479</v>
      </c>
      <c r="C84" s="1">
        <f t="shared" si="1"/>
        <v>100</v>
      </c>
      <c r="D84" s="16">
        <v>0</v>
      </c>
      <c r="E84" s="249" t="str">
        <f>СВОД!E84</f>
        <v>Савченко</v>
      </c>
    </row>
    <row r="85" spans="1:5">
      <c r="A85" s="1">
        <v>85</v>
      </c>
      <c r="B85" s="2" t="s">
        <v>474</v>
      </c>
      <c r="C85" s="1">
        <f t="shared" si="1"/>
        <v>100</v>
      </c>
      <c r="D85" s="16">
        <v>0</v>
      </c>
      <c r="E85" s="249" t="str">
        <f>СВОД!E85</f>
        <v>Мазырин</v>
      </c>
    </row>
    <row r="86" spans="1:5">
      <c r="A86" s="1">
        <v>86</v>
      </c>
      <c r="B86" s="2" t="s">
        <v>480</v>
      </c>
      <c r="C86" s="1">
        <f t="shared" si="1"/>
        <v>100</v>
      </c>
      <c r="D86" s="16">
        <v>0</v>
      </c>
      <c r="E86" s="249" t="str">
        <f>СВОД!E86</f>
        <v>Жарникова</v>
      </c>
    </row>
    <row r="87" spans="1:5">
      <c r="A87" s="1">
        <v>87</v>
      </c>
      <c r="B87" s="2" t="s">
        <v>481</v>
      </c>
      <c r="C87" s="1">
        <f t="shared" si="1"/>
        <v>100</v>
      </c>
      <c r="D87" s="16">
        <v>0</v>
      </c>
      <c r="E87" s="249" t="str">
        <f>СВОД!E87</f>
        <v>Мансурова</v>
      </c>
    </row>
    <row r="88" spans="1:5">
      <c r="A88" s="1">
        <v>88</v>
      </c>
      <c r="B88" s="136" t="s">
        <v>503</v>
      </c>
      <c r="C88" s="1">
        <f t="shared" si="1"/>
        <v>100</v>
      </c>
      <c r="D88" s="16">
        <v>0</v>
      </c>
      <c r="E88" s="249" t="str">
        <f>СВОД!E88</f>
        <v>Жарникова</v>
      </c>
    </row>
    <row r="89" spans="1:5">
      <c r="A89" s="1">
        <v>89</v>
      </c>
      <c r="B89" s="2" t="s">
        <v>507</v>
      </c>
      <c r="C89" s="1">
        <f t="shared" si="1"/>
        <v>100</v>
      </c>
      <c r="D89" s="16">
        <v>0</v>
      </c>
      <c r="E89" s="249" t="str">
        <f>СВОД!E89</f>
        <v>Калинина</v>
      </c>
    </row>
    <row r="90" spans="1:5">
      <c r="A90" s="132">
        <v>90</v>
      </c>
      <c r="B90" s="133" t="s">
        <v>537</v>
      </c>
      <c r="C90" s="1">
        <f t="shared" si="1"/>
        <v>100</v>
      </c>
      <c r="D90" s="16">
        <v>0</v>
      </c>
      <c r="E90" s="249" t="str">
        <f>СВОД!E90</f>
        <v>Калинина</v>
      </c>
    </row>
    <row r="91" spans="1:5">
      <c r="A91" s="132">
        <v>91</v>
      </c>
      <c r="B91" s="133" t="s">
        <v>505</v>
      </c>
      <c r="C91" s="1">
        <f t="shared" si="1"/>
        <v>100</v>
      </c>
      <c r="D91" s="16">
        <v>0</v>
      </c>
      <c r="E91" s="249" t="str">
        <f>СВОД!E91</f>
        <v>Ахрамеева</v>
      </c>
    </row>
    <row r="92" spans="1:5">
      <c r="A92" s="1">
        <v>92</v>
      </c>
      <c r="B92" s="136" t="s">
        <v>517</v>
      </c>
      <c r="C92" s="1">
        <f t="shared" si="1"/>
        <v>100</v>
      </c>
      <c r="D92" s="16">
        <v>0</v>
      </c>
      <c r="E92" s="249" t="str">
        <f>СВОД!E92</f>
        <v>Мансурова</v>
      </c>
    </row>
    <row r="93" spans="1:5">
      <c r="A93" s="1">
        <v>93</v>
      </c>
      <c r="B93" s="136" t="s">
        <v>520</v>
      </c>
      <c r="C93" s="1">
        <f t="shared" si="1"/>
        <v>100</v>
      </c>
      <c r="D93" s="16">
        <v>0</v>
      </c>
      <c r="E93" s="249" t="str">
        <f>СВОД!E93</f>
        <v>Клементьева</v>
      </c>
    </row>
    <row r="94" spans="1:5">
      <c r="A94" s="1">
        <v>94</v>
      </c>
      <c r="B94" s="136" t="s">
        <v>516</v>
      </c>
      <c r="C94" s="1">
        <f t="shared" si="1"/>
        <v>100</v>
      </c>
      <c r="D94" s="16">
        <v>0</v>
      </c>
      <c r="E94" s="249" t="str">
        <f>СВОД!E94</f>
        <v>Клементьева</v>
      </c>
    </row>
    <row r="95" spans="1:5">
      <c r="A95" s="1">
        <v>95</v>
      </c>
      <c r="B95" s="136" t="s">
        <v>543</v>
      </c>
      <c r="C95" s="1">
        <f t="shared" si="1"/>
        <v>100</v>
      </c>
      <c r="D95" s="16">
        <v>0</v>
      </c>
      <c r="E95" s="249" t="str">
        <f>СВОД!E95</f>
        <v>Коровина</v>
      </c>
    </row>
    <row r="96" spans="1:5">
      <c r="A96" s="1">
        <v>96</v>
      </c>
      <c r="B96" s="136" t="s">
        <v>525</v>
      </c>
      <c r="C96" s="1">
        <f t="shared" si="1"/>
        <v>100</v>
      </c>
      <c r="D96" s="16">
        <v>0</v>
      </c>
      <c r="E96" s="249" t="str">
        <f>СВОД!E96</f>
        <v>Калинина</v>
      </c>
    </row>
    <row r="97" spans="1:5">
      <c r="A97" s="1">
        <v>97</v>
      </c>
      <c r="B97" s="136" t="s">
        <v>548</v>
      </c>
      <c r="C97" s="1">
        <f t="shared" si="1"/>
        <v>100</v>
      </c>
      <c r="D97" s="16">
        <v>0</v>
      </c>
      <c r="E97" s="249" t="str">
        <f>СВОД!E97</f>
        <v>Коровина</v>
      </c>
    </row>
    <row r="98" spans="1:5">
      <c r="A98" s="1">
        <v>98</v>
      </c>
      <c r="B98" s="136" t="s">
        <v>526</v>
      </c>
      <c r="C98" s="1">
        <f t="shared" si="1"/>
        <v>100</v>
      </c>
      <c r="D98" s="16">
        <v>0</v>
      </c>
      <c r="E98" s="249" t="str">
        <f>СВОД!E98</f>
        <v>Калинина</v>
      </c>
    </row>
    <row r="99" spans="1:5">
      <c r="A99" s="1">
        <v>99</v>
      </c>
      <c r="B99" s="136" t="s">
        <v>529</v>
      </c>
      <c r="C99" s="1">
        <f t="shared" si="1"/>
        <v>100</v>
      </c>
      <c r="D99" s="16">
        <v>0</v>
      </c>
      <c r="E99" s="249" t="str">
        <f>СВОД!E99</f>
        <v>Коровина</v>
      </c>
    </row>
    <row r="100" spans="1:5">
      <c r="A100" s="1">
        <v>100</v>
      </c>
      <c r="B100" s="136" t="s">
        <v>610</v>
      </c>
      <c r="C100" s="1">
        <f t="shared" si="1"/>
        <v>100</v>
      </c>
      <c r="D100" s="16">
        <v>0</v>
      </c>
      <c r="E100" s="249" t="str">
        <f>СВОД!E100</f>
        <v>Емельянова</v>
      </c>
    </row>
    <row r="101" spans="1:5">
      <c r="A101" s="1">
        <v>101</v>
      </c>
      <c r="B101" s="136" t="s">
        <v>523</v>
      </c>
      <c r="C101" s="1">
        <f t="shared" si="1"/>
        <v>100</v>
      </c>
      <c r="D101" s="16">
        <v>0</v>
      </c>
      <c r="E101" s="249" t="str">
        <f>СВОД!E101</f>
        <v>Савченко</v>
      </c>
    </row>
    <row r="102" spans="1:5">
      <c r="A102" s="132">
        <v>102</v>
      </c>
      <c r="B102" s="151" t="s">
        <v>522</v>
      </c>
      <c r="C102" s="1">
        <f t="shared" si="1"/>
        <v>100</v>
      </c>
      <c r="D102" s="16">
        <v>0</v>
      </c>
      <c r="E102" s="249" t="str">
        <f>СВОД!E102</f>
        <v>Клементьева</v>
      </c>
    </row>
    <row r="103" spans="1:5">
      <c r="A103" s="132">
        <v>103</v>
      </c>
      <c r="B103" s="151" t="s">
        <v>539</v>
      </c>
      <c r="C103" s="1">
        <f t="shared" si="1"/>
        <v>100</v>
      </c>
      <c r="D103" s="16">
        <v>0</v>
      </c>
      <c r="E103" s="249" t="str">
        <f>СВОД!E103</f>
        <v>Мансурова</v>
      </c>
    </row>
    <row r="104" spans="1:5">
      <c r="A104" s="132">
        <v>104</v>
      </c>
      <c r="B104" s="151" t="s">
        <v>540</v>
      </c>
      <c r="C104" s="1">
        <f t="shared" si="1"/>
        <v>100</v>
      </c>
      <c r="D104" s="16">
        <v>0</v>
      </c>
      <c r="E104" s="249" t="str">
        <f>СВОД!E104</f>
        <v>Хасанов</v>
      </c>
    </row>
    <row r="105" spans="1:5">
      <c r="A105" s="132">
        <v>105</v>
      </c>
      <c r="B105" s="151" t="s">
        <v>648</v>
      </c>
      <c r="C105" s="1">
        <f t="shared" si="1"/>
        <v>100</v>
      </c>
      <c r="D105" s="16">
        <v>0</v>
      </c>
      <c r="E105" s="249" t="str">
        <f>СВОД!E105</f>
        <v>Трусов</v>
      </c>
    </row>
    <row r="106" spans="1:5">
      <c r="A106" s="1">
        <v>106</v>
      </c>
      <c r="B106" s="136" t="s">
        <v>535</v>
      </c>
      <c r="C106" s="1">
        <f t="shared" si="1"/>
        <v>100</v>
      </c>
      <c r="D106" s="16">
        <v>0</v>
      </c>
      <c r="E106" s="249" t="str">
        <f>СВОД!E106</f>
        <v>Трусов</v>
      </c>
    </row>
    <row r="107" spans="1:5">
      <c r="A107" s="132">
        <v>107</v>
      </c>
      <c r="B107" s="151" t="s">
        <v>536</v>
      </c>
      <c r="C107" s="1">
        <f t="shared" si="1"/>
        <v>100</v>
      </c>
      <c r="D107" s="16">
        <v>0</v>
      </c>
      <c r="E107" s="249" t="str">
        <f>СВОД!E107</f>
        <v>Мансурова</v>
      </c>
    </row>
    <row r="108" spans="1:5">
      <c r="A108" s="1">
        <v>108</v>
      </c>
      <c r="B108" s="136" t="s">
        <v>541</v>
      </c>
      <c r="C108" s="1">
        <f t="shared" si="1"/>
        <v>100</v>
      </c>
      <c r="D108" s="16">
        <v>0</v>
      </c>
      <c r="E108" s="249" t="str">
        <f>СВОД!E108</f>
        <v>Хасанов</v>
      </c>
    </row>
    <row r="109" spans="1:5">
      <c r="A109" s="1">
        <v>109</v>
      </c>
      <c r="B109" s="136" t="s">
        <v>544</v>
      </c>
      <c r="C109" s="1">
        <f t="shared" si="1"/>
        <v>100</v>
      </c>
      <c r="D109" s="16">
        <v>0</v>
      </c>
      <c r="E109" s="249" t="str">
        <f>СВОД!E109</f>
        <v>Мансурова</v>
      </c>
    </row>
    <row r="110" spans="1:5">
      <c r="A110" s="1">
        <v>110</v>
      </c>
      <c r="B110" s="136" t="s">
        <v>550</v>
      </c>
      <c r="C110" s="1">
        <f t="shared" si="1"/>
        <v>100</v>
      </c>
      <c r="D110" s="16">
        <v>0</v>
      </c>
      <c r="E110" s="249" t="str">
        <f>СВОД!E110</f>
        <v>Мазырин</v>
      </c>
    </row>
    <row r="111" spans="1:5">
      <c r="A111" s="132">
        <v>111</v>
      </c>
      <c r="B111" s="136" t="s">
        <v>552</v>
      </c>
      <c r="C111" s="1">
        <f t="shared" si="1"/>
        <v>100</v>
      </c>
      <c r="D111" s="16">
        <v>0</v>
      </c>
      <c r="E111" s="249" t="str">
        <f>СВОД!E111</f>
        <v>Савченко</v>
      </c>
    </row>
    <row r="112" spans="1:5">
      <c r="A112" s="1">
        <v>112</v>
      </c>
      <c r="B112" s="136" t="s">
        <v>549</v>
      </c>
      <c r="C112" s="1">
        <f t="shared" si="1"/>
        <v>100</v>
      </c>
      <c r="D112" s="16">
        <v>0</v>
      </c>
      <c r="E112" s="249" t="str">
        <f>СВОД!E112</f>
        <v>Клементьева</v>
      </c>
    </row>
    <row r="113" spans="1:5">
      <c r="A113" s="132">
        <v>113</v>
      </c>
      <c r="B113" s="136" t="s">
        <v>553</v>
      </c>
      <c r="C113" s="1">
        <f t="shared" si="1"/>
        <v>0</v>
      </c>
      <c r="D113" s="16">
        <v>-4000</v>
      </c>
      <c r="E113" s="249" t="str">
        <f>СВОД!E113</f>
        <v>Шаламова</v>
      </c>
    </row>
    <row r="114" spans="1:5">
      <c r="A114" s="132">
        <v>114</v>
      </c>
      <c r="B114" s="136" t="s">
        <v>554</v>
      </c>
      <c r="C114" s="1">
        <f t="shared" si="1"/>
        <v>100</v>
      </c>
      <c r="D114" s="16">
        <v>0</v>
      </c>
      <c r="E114" s="249" t="str">
        <f>СВОД!E114</f>
        <v>Шаламова</v>
      </c>
    </row>
    <row r="115" spans="1:5">
      <c r="A115" s="132">
        <v>115</v>
      </c>
      <c r="B115" s="136" t="s">
        <v>555</v>
      </c>
      <c r="C115" s="1">
        <f t="shared" si="1"/>
        <v>100</v>
      </c>
      <c r="D115" s="16">
        <v>0</v>
      </c>
      <c r="E115" s="249" t="str">
        <f>СВОД!E115</f>
        <v>Ахтямова</v>
      </c>
    </row>
    <row r="116" spans="1:5">
      <c r="A116" s="132">
        <v>116</v>
      </c>
      <c r="B116" s="136" t="s">
        <v>556</v>
      </c>
      <c r="C116" s="1">
        <f t="shared" si="1"/>
        <v>100</v>
      </c>
      <c r="D116" s="16">
        <v>0</v>
      </c>
      <c r="E116" s="249" t="str">
        <f>СВОД!E116</f>
        <v>Петухов</v>
      </c>
    </row>
    <row r="117" spans="1:5">
      <c r="A117" s="132">
        <v>117</v>
      </c>
      <c r="B117" s="136" t="s">
        <v>557</v>
      </c>
      <c r="C117" s="1">
        <f t="shared" si="1"/>
        <v>100</v>
      </c>
      <c r="D117" s="16">
        <v>0</v>
      </c>
      <c r="E117" s="249" t="str">
        <f>СВОД!E117</f>
        <v>Ахтямова</v>
      </c>
    </row>
    <row r="118" spans="1:5">
      <c r="A118" s="1">
        <v>118</v>
      </c>
      <c r="B118" s="136" t="s">
        <v>558</v>
      </c>
      <c r="C118" s="1">
        <f t="shared" si="1"/>
        <v>100</v>
      </c>
      <c r="D118" s="16">
        <v>0</v>
      </c>
      <c r="E118" s="249" t="str">
        <f>СВОД!E118</f>
        <v>Савченко</v>
      </c>
    </row>
    <row r="119" spans="1:5">
      <c r="A119" s="1">
        <v>119</v>
      </c>
      <c r="B119" s="136" t="s">
        <v>579</v>
      </c>
      <c r="C119" s="1">
        <f t="shared" si="1"/>
        <v>100</v>
      </c>
      <c r="D119" s="16">
        <v>0</v>
      </c>
      <c r="E119" s="249" t="str">
        <f>СВОД!E119</f>
        <v>Савченко</v>
      </c>
    </row>
    <row r="120" spans="1:5">
      <c r="A120" s="1">
        <v>120</v>
      </c>
      <c r="B120" s="136" t="s">
        <v>573</v>
      </c>
      <c r="C120" s="1">
        <f t="shared" si="1"/>
        <v>100</v>
      </c>
      <c r="D120" s="16">
        <v>0</v>
      </c>
      <c r="E120" s="249" t="str">
        <f>СВОД!E120</f>
        <v>Неуймина</v>
      </c>
    </row>
    <row r="121" spans="1:5">
      <c r="A121" s="1">
        <v>121</v>
      </c>
      <c r="B121" s="136" t="s">
        <v>580</v>
      </c>
      <c r="C121" s="1">
        <f t="shared" si="1"/>
        <v>100</v>
      </c>
      <c r="D121" s="16">
        <v>0</v>
      </c>
      <c r="E121" s="249" t="str">
        <f>СВОД!E121</f>
        <v>Емельянова</v>
      </c>
    </row>
    <row r="122" spans="1:5">
      <c r="A122" s="1">
        <v>122</v>
      </c>
      <c r="B122" s="136" t="s">
        <v>581</v>
      </c>
      <c r="C122" s="1">
        <f t="shared" si="1"/>
        <v>100</v>
      </c>
      <c r="D122" s="16">
        <v>0</v>
      </c>
      <c r="E122" s="249" t="str">
        <f>СВОД!E122</f>
        <v>Коровина</v>
      </c>
    </row>
    <row r="123" spans="1:5">
      <c r="A123" s="1">
        <v>123</v>
      </c>
      <c r="B123" s="136" t="s">
        <v>576</v>
      </c>
      <c r="C123" s="1">
        <f t="shared" si="1"/>
        <v>100</v>
      </c>
      <c r="D123" s="16">
        <v>0</v>
      </c>
      <c r="E123" s="249" t="str">
        <f>СВОД!E123</f>
        <v>Неуймина</v>
      </c>
    </row>
    <row r="124" spans="1:5">
      <c r="A124" s="1">
        <v>124</v>
      </c>
      <c r="B124" s="136" t="s">
        <v>583</v>
      </c>
      <c r="C124" s="1">
        <f t="shared" si="1"/>
        <v>100</v>
      </c>
      <c r="D124" s="16">
        <v>0</v>
      </c>
      <c r="E124" s="249" t="str">
        <f>СВОД!E124</f>
        <v>Мазырин</v>
      </c>
    </row>
    <row r="125" spans="1:5">
      <c r="A125" s="1">
        <v>125</v>
      </c>
      <c r="B125" s="136" t="s">
        <v>587</v>
      </c>
      <c r="C125" s="1">
        <f t="shared" si="1"/>
        <v>100</v>
      </c>
      <c r="D125" s="16">
        <v>0</v>
      </c>
      <c r="E125" s="249" t="str">
        <f>СВОД!E125</f>
        <v>Хасанов</v>
      </c>
    </row>
    <row r="126" spans="1:5">
      <c r="A126" s="1">
        <v>126</v>
      </c>
      <c r="B126" s="136" t="s">
        <v>582</v>
      </c>
      <c r="C126" s="1">
        <f t="shared" si="1"/>
        <v>100</v>
      </c>
      <c r="D126" s="16">
        <v>0</v>
      </c>
      <c r="E126" s="249" t="str">
        <f>СВОД!E126</f>
        <v>Коровина</v>
      </c>
    </row>
    <row r="127" spans="1:5">
      <c r="A127" s="1">
        <v>127</v>
      </c>
      <c r="B127" s="136" t="s">
        <v>586</v>
      </c>
      <c r="C127" s="1">
        <f t="shared" si="1"/>
        <v>100</v>
      </c>
      <c r="D127" s="16">
        <v>0</v>
      </c>
      <c r="E127" s="249" t="str">
        <f>СВОД!E127</f>
        <v>Мазырин</v>
      </c>
    </row>
    <row r="128" spans="1:5">
      <c r="A128" s="1">
        <v>128</v>
      </c>
      <c r="B128" s="136" t="s">
        <v>590</v>
      </c>
      <c r="C128" s="1">
        <f t="shared" si="1"/>
        <v>100</v>
      </c>
      <c r="D128" s="16">
        <v>0</v>
      </c>
      <c r="E128" s="249" t="str">
        <f>СВОД!E128</f>
        <v>Мансурова</v>
      </c>
    </row>
    <row r="129" spans="1:5">
      <c r="A129" s="1">
        <v>129</v>
      </c>
      <c r="B129" s="136" t="s">
        <v>600</v>
      </c>
      <c r="C129" s="1">
        <f t="shared" si="1"/>
        <v>100</v>
      </c>
      <c r="D129" s="16">
        <v>0</v>
      </c>
      <c r="E129" s="249" t="str">
        <f>СВОД!E129</f>
        <v>Савченко</v>
      </c>
    </row>
    <row r="130" spans="1:5">
      <c r="A130" s="1">
        <v>130</v>
      </c>
      <c r="B130" s="136" t="s">
        <v>591</v>
      </c>
      <c r="C130" s="1">
        <f t="shared" si="1"/>
        <v>100</v>
      </c>
      <c r="D130" s="16">
        <v>0</v>
      </c>
      <c r="E130" s="249" t="str">
        <f>СВОД!E130</f>
        <v>Емельянова</v>
      </c>
    </row>
    <row r="131" spans="1:5">
      <c r="A131" s="1">
        <v>131</v>
      </c>
      <c r="B131" s="136" t="s">
        <v>597</v>
      </c>
      <c r="C131" s="1">
        <f t="shared" si="1"/>
        <v>100</v>
      </c>
      <c r="D131" s="16">
        <v>0</v>
      </c>
      <c r="E131" s="249" t="str">
        <f>СВОД!E131</f>
        <v>Трусов</v>
      </c>
    </row>
    <row r="132" spans="1:5">
      <c r="A132" s="1">
        <v>132</v>
      </c>
      <c r="B132" s="136" t="s">
        <v>608</v>
      </c>
      <c r="C132" s="1">
        <f t="shared" si="1"/>
        <v>100</v>
      </c>
      <c r="D132" s="16">
        <v>0</v>
      </c>
      <c r="E132" s="249" t="str">
        <f>СВОД!E132</f>
        <v>Шаламова</v>
      </c>
    </row>
    <row r="133" spans="1:5">
      <c r="A133" s="1">
        <v>133</v>
      </c>
      <c r="B133" s="136" t="s">
        <v>630</v>
      </c>
      <c r="C133" s="1">
        <f t="shared" si="1"/>
        <v>100</v>
      </c>
      <c r="D133" s="16">
        <v>0</v>
      </c>
      <c r="E133" s="249" t="str">
        <f>СВОД!E133</f>
        <v>Савченко</v>
      </c>
    </row>
    <row r="134" spans="1:5">
      <c r="A134" s="1">
        <v>134</v>
      </c>
      <c r="B134" s="136" t="s">
        <v>637</v>
      </c>
      <c r="C134" s="1">
        <f t="shared" si="1"/>
        <v>100</v>
      </c>
      <c r="D134" s="16">
        <v>0</v>
      </c>
      <c r="E134" s="249" t="str">
        <f>СВОД!E134</f>
        <v>Шаламова</v>
      </c>
    </row>
    <row r="135" spans="1:5">
      <c r="A135" s="136">
        <v>135</v>
      </c>
      <c r="B135" s="117" t="s">
        <v>601</v>
      </c>
      <c r="C135" s="1">
        <f t="shared" si="1"/>
        <v>100</v>
      </c>
      <c r="D135" s="16">
        <v>0</v>
      </c>
      <c r="E135" s="249" t="str">
        <f>СВОД!E135</f>
        <v>Хасанов</v>
      </c>
    </row>
    <row r="136" spans="1:5">
      <c r="A136" s="136">
        <v>136</v>
      </c>
      <c r="B136" s="117" t="s">
        <v>602</v>
      </c>
      <c r="C136" s="1">
        <f t="shared" si="1"/>
        <v>100</v>
      </c>
      <c r="D136" s="16">
        <v>0</v>
      </c>
      <c r="E136" s="249" t="str">
        <f>СВОД!E136</f>
        <v>Мансурова</v>
      </c>
    </row>
    <row r="137" spans="1:5">
      <c r="A137" s="136">
        <v>137</v>
      </c>
      <c r="B137" s="117" t="s">
        <v>604</v>
      </c>
      <c r="C137" s="1">
        <f t="shared" si="1"/>
        <v>100</v>
      </c>
      <c r="D137" s="16">
        <v>0</v>
      </c>
      <c r="E137" s="249" t="str">
        <f>СВОД!E137</f>
        <v>Савченко</v>
      </c>
    </row>
    <row r="138" spans="1:5">
      <c r="A138" s="136">
        <v>138</v>
      </c>
      <c r="B138" s="117" t="s">
        <v>634</v>
      </c>
      <c r="C138" s="1">
        <f t="shared" ref="C138:C193" si="2">IF(D138=0,100,IF(D138&gt;-500,50,0))</f>
        <v>100</v>
      </c>
      <c r="D138" s="16">
        <v>0</v>
      </c>
      <c r="E138" s="249" t="str">
        <f>СВОД!E138</f>
        <v>Калинина</v>
      </c>
    </row>
    <row r="139" spans="1:5">
      <c r="A139" s="136">
        <v>139</v>
      </c>
      <c r="B139" s="117" t="s">
        <v>609</v>
      </c>
      <c r="C139" s="1">
        <f t="shared" si="2"/>
        <v>100</v>
      </c>
      <c r="D139" s="16">
        <v>0</v>
      </c>
      <c r="E139" s="249" t="str">
        <f>СВОД!E139</f>
        <v>Савченко</v>
      </c>
    </row>
    <row r="140" spans="1:5">
      <c r="A140" s="136">
        <v>140</v>
      </c>
      <c r="B140" s="117" t="s">
        <v>619</v>
      </c>
      <c r="C140" s="1">
        <f t="shared" si="2"/>
        <v>100</v>
      </c>
      <c r="D140" s="16">
        <v>0</v>
      </c>
      <c r="E140" s="249" t="str">
        <f>СВОД!E140</f>
        <v>Клементьева</v>
      </c>
    </row>
    <row r="141" spans="1:5">
      <c r="A141" s="136">
        <v>141</v>
      </c>
      <c r="B141" s="117" t="s">
        <v>616</v>
      </c>
      <c r="C141" s="1">
        <f t="shared" si="2"/>
        <v>100</v>
      </c>
      <c r="D141" s="16">
        <v>0</v>
      </c>
      <c r="E141" s="249" t="str">
        <f>СВОД!E141</f>
        <v>Калинина</v>
      </c>
    </row>
    <row r="142" spans="1:5">
      <c r="A142" s="136">
        <v>142</v>
      </c>
      <c r="B142" s="117" t="s">
        <v>646</v>
      </c>
      <c r="C142" s="1">
        <f t="shared" si="2"/>
        <v>100</v>
      </c>
      <c r="D142" s="16">
        <v>0</v>
      </c>
      <c r="E142" s="249" t="str">
        <f>СВОД!E142</f>
        <v>Хасанов</v>
      </c>
    </row>
    <row r="143" spans="1:5">
      <c r="A143" s="136">
        <v>143</v>
      </c>
      <c r="B143" s="117" t="s">
        <v>638</v>
      </c>
      <c r="C143" s="1">
        <f t="shared" si="2"/>
        <v>100</v>
      </c>
      <c r="D143" s="16">
        <v>0</v>
      </c>
      <c r="E143" s="249" t="str">
        <f>СВОД!E143</f>
        <v>Петухов</v>
      </c>
    </row>
    <row r="144" spans="1:5">
      <c r="A144" s="136">
        <v>144</v>
      </c>
      <c r="B144" s="117" t="s">
        <v>639</v>
      </c>
      <c r="C144" s="1">
        <f t="shared" si="2"/>
        <v>100</v>
      </c>
      <c r="D144" s="16">
        <v>0</v>
      </c>
      <c r="E144" s="249" t="str">
        <f>СВОД!E144</f>
        <v>Петухов</v>
      </c>
    </row>
    <row r="145" spans="1:5">
      <c r="A145" s="136">
        <v>145</v>
      </c>
      <c r="B145" s="117" t="s">
        <v>647</v>
      </c>
      <c r="C145" s="1">
        <f t="shared" si="2"/>
        <v>100</v>
      </c>
      <c r="D145" s="16">
        <v>0</v>
      </c>
      <c r="E145" s="249" t="str">
        <f>СВОД!E145</f>
        <v>Ахтямова</v>
      </c>
    </row>
    <row r="146" spans="1:5">
      <c r="A146" s="136">
        <v>146</v>
      </c>
      <c r="B146" s="117" t="s">
        <v>658</v>
      </c>
      <c r="C146" s="1">
        <f t="shared" si="2"/>
        <v>100</v>
      </c>
      <c r="D146" s="16">
        <v>0</v>
      </c>
      <c r="E146" s="249" t="str">
        <f>СВОД!E146</f>
        <v>Емельянова</v>
      </c>
    </row>
    <row r="147" spans="1:5">
      <c r="A147" s="136">
        <v>147</v>
      </c>
      <c r="B147" s="117" t="s">
        <v>643</v>
      </c>
      <c r="C147" s="1">
        <f t="shared" si="2"/>
        <v>100</v>
      </c>
      <c r="D147" s="16">
        <v>0</v>
      </c>
      <c r="E147" s="249" t="str">
        <f>СВОД!E147</f>
        <v>Жарникова</v>
      </c>
    </row>
    <row r="148" spans="1:5">
      <c r="A148" s="136">
        <v>148</v>
      </c>
      <c r="B148" s="117" t="s">
        <v>659</v>
      </c>
      <c r="C148" s="1">
        <f t="shared" si="2"/>
        <v>100</v>
      </c>
      <c r="D148" s="16">
        <v>0</v>
      </c>
      <c r="E148" s="249" t="str">
        <f>СВОД!E148</f>
        <v>Емельянова</v>
      </c>
    </row>
    <row r="149" spans="1:5">
      <c r="A149" s="136">
        <v>149</v>
      </c>
      <c r="B149" s="216" t="s">
        <v>651</v>
      </c>
      <c r="C149" s="1">
        <f t="shared" si="2"/>
        <v>100</v>
      </c>
      <c r="D149" s="16">
        <v>0</v>
      </c>
      <c r="E149" s="249" t="str">
        <f>СВОД!E149</f>
        <v>Мазырин</v>
      </c>
    </row>
    <row r="150" spans="1:5">
      <c r="A150" s="136">
        <v>150</v>
      </c>
      <c r="B150" s="216" t="s">
        <v>660</v>
      </c>
      <c r="C150" s="1">
        <f t="shared" si="2"/>
        <v>100</v>
      </c>
      <c r="D150" s="16">
        <v>0</v>
      </c>
      <c r="E150" s="249" t="str">
        <f>СВОД!E150</f>
        <v>Коровина</v>
      </c>
    </row>
    <row r="151" spans="1:5">
      <c r="A151" s="136">
        <v>151</v>
      </c>
      <c r="B151" s="216" t="s">
        <v>653</v>
      </c>
      <c r="C151" s="1">
        <f t="shared" si="2"/>
        <v>100</v>
      </c>
      <c r="D151" s="16">
        <v>0</v>
      </c>
      <c r="E151" s="249" t="str">
        <f>СВОД!E151</f>
        <v>Калинина</v>
      </c>
    </row>
    <row r="152" spans="1:5">
      <c r="A152" s="136">
        <v>152</v>
      </c>
      <c r="B152" s="216" t="s">
        <v>661</v>
      </c>
      <c r="C152" s="1">
        <f t="shared" si="2"/>
        <v>100</v>
      </c>
      <c r="D152" s="16">
        <v>0</v>
      </c>
      <c r="E152" s="249" t="str">
        <f>СВОД!E152</f>
        <v>Савченко</v>
      </c>
    </row>
    <row r="153" spans="1:5">
      <c r="A153" s="136">
        <v>153</v>
      </c>
      <c r="B153" s="236" t="s">
        <v>679</v>
      </c>
      <c r="C153" s="1">
        <f t="shared" si="2"/>
        <v>100</v>
      </c>
      <c r="D153" s="16">
        <v>0</v>
      </c>
      <c r="E153" s="249" t="str">
        <f>СВОД!E153</f>
        <v>Мансурова</v>
      </c>
    </row>
    <row r="154" spans="1:5">
      <c r="A154" s="136">
        <v>155</v>
      </c>
      <c r="B154" s="236" t="s">
        <v>656</v>
      </c>
      <c r="C154" s="1">
        <f t="shared" si="2"/>
        <v>100</v>
      </c>
      <c r="D154" s="16">
        <v>0</v>
      </c>
      <c r="E154" s="249" t="str">
        <f>СВОД!E154</f>
        <v>Дарьин</v>
      </c>
    </row>
    <row r="155" spans="1:5">
      <c r="A155" s="136">
        <v>156</v>
      </c>
      <c r="B155" s="236" t="s">
        <v>657</v>
      </c>
      <c r="C155" s="1">
        <f t="shared" si="2"/>
        <v>100</v>
      </c>
      <c r="D155" s="16">
        <v>0</v>
      </c>
      <c r="E155" s="249" t="str">
        <f>СВОД!E155</f>
        <v>Мазырин</v>
      </c>
    </row>
    <row r="156" spans="1:5">
      <c r="A156" s="136">
        <v>157</v>
      </c>
      <c r="B156" s="117" t="s">
        <v>742</v>
      </c>
      <c r="C156" s="1">
        <f t="shared" si="2"/>
        <v>100</v>
      </c>
      <c r="D156" s="16">
        <v>0</v>
      </c>
      <c r="E156" s="249" t="str">
        <f>СВОД!E156</f>
        <v>Калинина</v>
      </c>
    </row>
    <row r="157" spans="1:5">
      <c r="A157" s="136">
        <v>158</v>
      </c>
      <c r="B157" s="136" t="s">
        <v>665</v>
      </c>
      <c r="C157" s="1">
        <f t="shared" si="2"/>
        <v>100</v>
      </c>
      <c r="D157" s="16">
        <v>0</v>
      </c>
      <c r="E157" s="249" t="str">
        <f>СВОД!E157</f>
        <v>Емельянова</v>
      </c>
    </row>
    <row r="158" spans="1:5">
      <c r="A158" s="136">
        <v>159</v>
      </c>
      <c r="B158" s="136" t="s">
        <v>664</v>
      </c>
      <c r="C158" s="1">
        <f t="shared" si="2"/>
        <v>100</v>
      </c>
      <c r="D158" s="16">
        <v>0</v>
      </c>
      <c r="E158" s="249" t="str">
        <f>СВОД!E158</f>
        <v>Мазырин</v>
      </c>
    </row>
    <row r="159" spans="1:5">
      <c r="A159" s="136">
        <v>160</v>
      </c>
      <c r="B159" s="136" t="s">
        <v>731</v>
      </c>
      <c r="C159" s="1">
        <f t="shared" si="2"/>
        <v>100</v>
      </c>
      <c r="D159" s="16">
        <v>0</v>
      </c>
      <c r="E159" s="249" t="str">
        <f>СВОД!E159</f>
        <v>Петухов</v>
      </c>
    </row>
    <row r="160" spans="1:5">
      <c r="A160" s="136">
        <v>161</v>
      </c>
      <c r="B160" s="136" t="s">
        <v>670</v>
      </c>
      <c r="C160" s="1">
        <f t="shared" si="2"/>
        <v>100</v>
      </c>
      <c r="D160" s="16">
        <v>0</v>
      </c>
      <c r="E160" s="249" t="str">
        <f>СВОД!E160</f>
        <v>Трусов</v>
      </c>
    </row>
    <row r="161" spans="1:5">
      <c r="A161" s="136">
        <v>162</v>
      </c>
      <c r="B161" s="136" t="s">
        <v>671</v>
      </c>
      <c r="C161" s="1">
        <f t="shared" si="2"/>
        <v>100</v>
      </c>
      <c r="D161" s="16">
        <v>0</v>
      </c>
      <c r="E161" s="249" t="str">
        <f>СВОД!E161</f>
        <v>Савченко</v>
      </c>
    </row>
    <row r="162" spans="1:5">
      <c r="A162" s="136">
        <v>163</v>
      </c>
      <c r="B162" s="136" t="s">
        <v>672</v>
      </c>
      <c r="C162" s="1">
        <f t="shared" si="2"/>
        <v>100</v>
      </c>
      <c r="D162" s="16">
        <v>0</v>
      </c>
      <c r="E162" s="249" t="str">
        <f>СВОД!E162</f>
        <v>Неуймина</v>
      </c>
    </row>
    <row r="163" spans="1:5">
      <c r="A163" s="136">
        <v>165</v>
      </c>
      <c r="B163" s="136" t="s">
        <v>686</v>
      </c>
      <c r="C163" s="1">
        <f t="shared" si="2"/>
        <v>100</v>
      </c>
      <c r="D163" s="16">
        <v>0</v>
      </c>
      <c r="E163" s="249" t="str">
        <f>СВОД!E163</f>
        <v>Емельянова</v>
      </c>
    </row>
    <row r="164" spans="1:5">
      <c r="A164" s="136">
        <v>166</v>
      </c>
      <c r="B164" s="136" t="s">
        <v>687</v>
      </c>
      <c r="C164" s="1">
        <f t="shared" si="2"/>
        <v>100</v>
      </c>
      <c r="D164" s="16">
        <v>0</v>
      </c>
      <c r="E164" s="249" t="str">
        <f>СВОД!E164</f>
        <v>Савченко</v>
      </c>
    </row>
    <row r="165" spans="1:5">
      <c r="A165" s="136">
        <v>167</v>
      </c>
      <c r="B165" s="136" t="s">
        <v>688</v>
      </c>
      <c r="C165" s="1">
        <f t="shared" si="2"/>
        <v>100</v>
      </c>
      <c r="D165" s="16">
        <v>0</v>
      </c>
      <c r="E165" s="249" t="str">
        <f>СВОД!E165</f>
        <v>Емельянова</v>
      </c>
    </row>
    <row r="166" spans="1:5">
      <c r="A166" s="136">
        <v>168</v>
      </c>
      <c r="B166" s="136" t="s">
        <v>678</v>
      </c>
      <c r="C166" s="1">
        <f t="shared" si="2"/>
        <v>100</v>
      </c>
      <c r="D166" s="16">
        <v>0</v>
      </c>
      <c r="E166" s="249" t="str">
        <f>СВОД!E166</f>
        <v>Жарникова</v>
      </c>
    </row>
    <row r="167" spans="1:5">
      <c r="A167" s="136">
        <v>173</v>
      </c>
      <c r="B167" s="136" t="s">
        <v>806</v>
      </c>
      <c r="C167" s="1">
        <f t="shared" si="2"/>
        <v>100</v>
      </c>
      <c r="D167" s="16">
        <v>0</v>
      </c>
      <c r="E167" s="249" t="str">
        <f>СВОД!E167</f>
        <v>Савченко</v>
      </c>
    </row>
    <row r="168" spans="1:5">
      <c r="A168" s="136">
        <v>174</v>
      </c>
      <c r="B168" s="117" t="s">
        <v>734</v>
      </c>
      <c r="C168" s="1">
        <f t="shared" si="2"/>
        <v>100</v>
      </c>
      <c r="D168" s="16">
        <v>0</v>
      </c>
      <c r="E168" s="249" t="str">
        <f>СВОД!E168</f>
        <v>Ахтямова</v>
      </c>
    </row>
    <row r="169" spans="1:5">
      <c r="A169" s="136">
        <v>175</v>
      </c>
      <c r="B169" s="136" t="s">
        <v>794</v>
      </c>
      <c r="C169" s="1">
        <f t="shared" si="2"/>
        <v>100</v>
      </c>
      <c r="D169" s="16">
        <v>0</v>
      </c>
      <c r="E169" s="249" t="str">
        <f>СВОД!E169</f>
        <v>Калинина</v>
      </c>
    </row>
    <row r="170" spans="1:5">
      <c r="A170" s="136">
        <v>176</v>
      </c>
      <c r="B170" s="136" t="s">
        <v>795</v>
      </c>
      <c r="C170" s="1">
        <f t="shared" si="2"/>
        <v>100</v>
      </c>
      <c r="D170" s="16">
        <v>0</v>
      </c>
      <c r="E170" s="249" t="str">
        <f>СВОД!E170</f>
        <v>Клементьева</v>
      </c>
    </row>
    <row r="171" spans="1:5">
      <c r="A171" s="136">
        <v>178</v>
      </c>
      <c r="B171" s="117" t="s">
        <v>753</v>
      </c>
      <c r="C171" s="1">
        <f t="shared" si="2"/>
        <v>100</v>
      </c>
      <c r="D171" s="16">
        <v>0</v>
      </c>
      <c r="E171" s="249" t="str">
        <f>СВОД!E171</f>
        <v xml:space="preserve">Ахрамеева </v>
      </c>
    </row>
    <row r="172" spans="1:5">
      <c r="A172" s="136">
        <v>179</v>
      </c>
      <c r="B172" s="117" t="s">
        <v>754</v>
      </c>
      <c r="C172" s="1">
        <f t="shared" si="2"/>
        <v>100</v>
      </c>
      <c r="D172" s="16">
        <v>0</v>
      </c>
      <c r="E172" s="249" t="str">
        <f>СВОД!E172</f>
        <v>Клементьева</v>
      </c>
    </row>
    <row r="173" spans="1:5">
      <c r="A173" s="136">
        <v>180</v>
      </c>
      <c r="B173" s="136" t="s">
        <v>796</v>
      </c>
      <c r="C173" s="1">
        <f t="shared" si="2"/>
        <v>100</v>
      </c>
      <c r="D173" s="16">
        <v>0</v>
      </c>
      <c r="E173" s="249" t="str">
        <f>СВОД!E173</f>
        <v>Калинина</v>
      </c>
    </row>
    <row r="174" spans="1:5">
      <c r="A174" s="136">
        <v>181</v>
      </c>
      <c r="B174" s="117" t="s">
        <v>743</v>
      </c>
      <c r="C174" s="1">
        <f t="shared" si="2"/>
        <v>100</v>
      </c>
      <c r="D174" s="16">
        <v>0</v>
      </c>
      <c r="E174" s="249" t="str">
        <f>СВОД!E174</f>
        <v>Савченко</v>
      </c>
    </row>
    <row r="175" spans="1:5">
      <c r="A175" s="136">
        <v>182</v>
      </c>
      <c r="B175" s="117" t="s">
        <v>749</v>
      </c>
      <c r="C175" s="1">
        <f t="shared" si="2"/>
        <v>100</v>
      </c>
      <c r="D175" s="16">
        <v>0</v>
      </c>
      <c r="E175" s="249" t="str">
        <f>СВОД!E175</f>
        <v>Ахтямова</v>
      </c>
    </row>
    <row r="176" spans="1:5">
      <c r="A176" s="136">
        <v>183</v>
      </c>
      <c r="B176" s="117" t="s">
        <v>782</v>
      </c>
      <c r="C176" s="1">
        <f t="shared" si="2"/>
        <v>100</v>
      </c>
      <c r="D176" s="16">
        <v>0</v>
      </c>
      <c r="E176" s="249" t="str">
        <f>СВОД!E176</f>
        <v>Сазонова</v>
      </c>
    </row>
    <row r="177" spans="1:6">
      <c r="A177" s="136">
        <v>184</v>
      </c>
      <c r="B177" s="117" t="s">
        <v>783</v>
      </c>
      <c r="C177" s="1">
        <f t="shared" si="2"/>
        <v>100</v>
      </c>
      <c r="D177" s="16">
        <v>0</v>
      </c>
      <c r="E177" s="249" t="str">
        <f>СВОД!E177</f>
        <v>Сазонова</v>
      </c>
    </row>
    <row r="178" spans="1:6">
      <c r="A178" s="136">
        <v>185</v>
      </c>
      <c r="B178" s="117" t="s">
        <v>758</v>
      </c>
      <c r="C178" s="1">
        <f t="shared" si="2"/>
        <v>100</v>
      </c>
      <c r="D178" s="16">
        <v>0</v>
      </c>
      <c r="E178" s="249" t="str">
        <f>СВОД!E178</f>
        <v>Ахтямова</v>
      </c>
    </row>
    <row r="179" spans="1:6">
      <c r="A179" s="136">
        <v>186</v>
      </c>
      <c r="B179" s="117" t="s">
        <v>744</v>
      </c>
      <c r="C179" s="1">
        <f t="shared" si="2"/>
        <v>100</v>
      </c>
      <c r="D179" s="16">
        <v>0</v>
      </c>
      <c r="E179" s="249" t="str">
        <f>СВОД!E179</f>
        <v>Емельянова</v>
      </c>
    </row>
    <row r="180" spans="1:6">
      <c r="A180" s="136">
        <v>187</v>
      </c>
      <c r="B180" s="117" t="s">
        <v>745</v>
      </c>
      <c r="C180" s="1">
        <f t="shared" si="2"/>
        <v>100</v>
      </c>
      <c r="D180" s="16">
        <v>0</v>
      </c>
      <c r="E180" s="249" t="str">
        <f>СВОД!E180</f>
        <v>Клементьева</v>
      </c>
    </row>
    <row r="181" spans="1:6">
      <c r="A181" s="136">
        <v>188</v>
      </c>
      <c r="B181" s="117" t="s">
        <v>759</v>
      </c>
      <c r="C181" s="1">
        <f t="shared" si="2"/>
        <v>100</v>
      </c>
      <c r="D181" s="16">
        <v>0</v>
      </c>
      <c r="E181" s="249" t="str">
        <f>СВОД!E181</f>
        <v>Савченко</v>
      </c>
    </row>
    <row r="182" spans="1:6">
      <c r="A182" s="136">
        <v>189</v>
      </c>
      <c r="B182" s="136" t="s">
        <v>797</v>
      </c>
      <c r="C182" s="1">
        <f t="shared" si="2"/>
        <v>100</v>
      </c>
      <c r="D182" s="16">
        <v>0</v>
      </c>
      <c r="E182" s="249" t="str">
        <f>СВОД!E182</f>
        <v>Дарьин</v>
      </c>
    </row>
    <row r="183" spans="1:6">
      <c r="A183" s="136">
        <v>190</v>
      </c>
      <c r="B183" s="117" t="s">
        <v>807</v>
      </c>
      <c r="C183" s="1">
        <f t="shared" si="2"/>
        <v>100</v>
      </c>
      <c r="D183" s="16">
        <v>0</v>
      </c>
      <c r="E183" s="249" t="str">
        <f>СВОД!E183</f>
        <v>Емельянова</v>
      </c>
    </row>
    <row r="184" spans="1:6">
      <c r="A184" s="136">
        <v>191</v>
      </c>
      <c r="B184" s="117" t="s">
        <v>808</v>
      </c>
      <c r="C184" s="1">
        <f t="shared" si="2"/>
        <v>100</v>
      </c>
      <c r="D184" s="16">
        <v>0</v>
      </c>
      <c r="E184" s="249" t="str">
        <f>СВОД!E184</f>
        <v>Емельянова</v>
      </c>
    </row>
    <row r="185" spans="1:6">
      <c r="A185" s="136">
        <v>194</v>
      </c>
      <c r="B185" s="117" t="s">
        <v>773</v>
      </c>
      <c r="C185" s="1">
        <f t="shared" si="2"/>
        <v>100</v>
      </c>
      <c r="D185" s="16">
        <v>0</v>
      </c>
      <c r="E185" s="249" t="str">
        <f>СВОД!E185</f>
        <v>Дарьин</v>
      </c>
    </row>
    <row r="186" spans="1:6">
      <c r="A186" s="136">
        <v>195</v>
      </c>
      <c r="B186" s="117" t="s">
        <v>781</v>
      </c>
      <c r="C186" s="1">
        <f t="shared" si="2"/>
        <v>100</v>
      </c>
      <c r="D186" s="16">
        <v>0</v>
      </c>
      <c r="E186" s="249" t="str">
        <f>СВОД!E186</f>
        <v>Сазонова</v>
      </c>
    </row>
    <row r="187" spans="1:6">
      <c r="A187" s="136">
        <v>196</v>
      </c>
      <c r="B187" s="136" t="s">
        <v>809</v>
      </c>
      <c r="C187" s="1">
        <f t="shared" si="2"/>
        <v>100</v>
      </c>
      <c r="D187" s="134">
        <v>0</v>
      </c>
      <c r="E187" s="249" t="str">
        <f>СВОД!E187</f>
        <v>Мансурова</v>
      </c>
    </row>
    <row r="188" spans="1:6">
      <c r="A188" s="136">
        <v>197</v>
      </c>
      <c r="B188" s="117" t="s">
        <v>750</v>
      </c>
      <c r="C188" s="1">
        <f t="shared" si="2"/>
        <v>100</v>
      </c>
      <c r="D188" s="134">
        <v>0</v>
      </c>
      <c r="E188" s="249" t="str">
        <f>СВОД!E188</f>
        <v>Хасанов</v>
      </c>
    </row>
    <row r="189" spans="1:6">
      <c r="A189" s="136">
        <v>199</v>
      </c>
      <c r="B189" s="136" t="s">
        <v>810</v>
      </c>
      <c r="C189" s="1">
        <f t="shared" si="2"/>
        <v>100</v>
      </c>
      <c r="D189" s="134">
        <v>0</v>
      </c>
      <c r="E189" s="249" t="str">
        <f>СВОД!E189</f>
        <v>Коровина</v>
      </c>
    </row>
    <row r="190" spans="1:6">
      <c r="A190" s="136">
        <v>200</v>
      </c>
      <c r="B190" s="117" t="s">
        <v>780</v>
      </c>
      <c r="C190" s="1">
        <f t="shared" si="2"/>
        <v>100</v>
      </c>
      <c r="D190" s="16">
        <v>0</v>
      </c>
      <c r="E190" s="249" t="str">
        <f>СВОД!E190</f>
        <v>Савченко</v>
      </c>
      <c r="F190" s="81"/>
    </row>
    <row r="191" spans="1:6">
      <c r="A191" s="136">
        <v>204</v>
      </c>
      <c r="B191" s="136" t="s">
        <v>802</v>
      </c>
      <c r="C191" s="1">
        <f t="shared" si="2"/>
        <v>100</v>
      </c>
      <c r="D191" s="16">
        <v>0</v>
      </c>
      <c r="E191" s="249" t="str">
        <f>СВОД!E191</f>
        <v>Неуймина</v>
      </c>
      <c r="F191" s="81"/>
    </row>
    <row r="192" spans="1:6">
      <c r="A192" s="136">
        <v>206</v>
      </c>
      <c r="B192" s="136" t="s">
        <v>811</v>
      </c>
      <c r="C192" s="1">
        <f t="shared" si="2"/>
        <v>100</v>
      </c>
      <c r="D192" s="16">
        <v>0</v>
      </c>
      <c r="E192" s="249" t="str">
        <f>СВОД!E192</f>
        <v>Ахтямова</v>
      </c>
      <c r="F192" s="81"/>
    </row>
    <row r="193" spans="1:8">
      <c r="A193" s="136">
        <v>207</v>
      </c>
      <c r="B193" s="136" t="s">
        <v>812</v>
      </c>
      <c r="C193" s="1">
        <f t="shared" si="2"/>
        <v>100</v>
      </c>
      <c r="D193" s="16">
        <v>0</v>
      </c>
      <c r="E193" s="249" t="str">
        <f>СВОД!E193</f>
        <v>Ахтямова</v>
      </c>
      <c r="F193" s="81"/>
    </row>
    <row r="196" spans="1:8">
      <c r="A196" s="2">
        <v>1</v>
      </c>
      <c r="B196" s="136" t="s">
        <v>530</v>
      </c>
      <c r="C196" s="1">
        <f t="shared" ref="C196:C211" si="3">IF(D196=0,100,IF(D196&gt;-500,50,0))</f>
        <v>100</v>
      </c>
      <c r="D196" s="16">
        <f>D68+D115+D117+D145+D168+D175+D178+D192+D193</f>
        <v>0</v>
      </c>
      <c r="E196" s="112"/>
      <c r="F196" s="112"/>
      <c r="G196" s="81"/>
      <c r="H196" s="81"/>
    </row>
    <row r="197" spans="1:8">
      <c r="A197" s="2">
        <v>2</v>
      </c>
      <c r="B197" s="136" t="s">
        <v>761</v>
      </c>
      <c r="C197" s="1">
        <f t="shared" si="3"/>
        <v>100</v>
      </c>
      <c r="D197" s="16">
        <f>D53+D54+D69+D116+D143+D144+D159</f>
        <v>0</v>
      </c>
      <c r="E197" s="112"/>
      <c r="F197" s="112"/>
      <c r="G197" s="81"/>
      <c r="H197" s="81"/>
    </row>
    <row r="198" spans="1:8">
      <c r="A198" s="2">
        <v>3</v>
      </c>
      <c r="B198" s="136" t="s">
        <v>697</v>
      </c>
      <c r="C198" s="1">
        <f t="shared" si="3"/>
        <v>100</v>
      </c>
      <c r="D198" s="16">
        <f>D80+D100+D121+D130+D146+D148+D157+D163+D165+D179+D183+D184</f>
        <v>0</v>
      </c>
      <c r="E198" s="112"/>
      <c r="F198" s="112"/>
      <c r="G198" s="81"/>
      <c r="H198" s="81"/>
    </row>
    <row r="199" spans="1:8">
      <c r="A199" s="2">
        <v>4</v>
      </c>
      <c r="B199" s="136" t="s">
        <v>567</v>
      </c>
      <c r="C199" s="1">
        <f t="shared" si="3"/>
        <v>100</v>
      </c>
      <c r="D199" s="16">
        <f>D95+D97+D99+D122+D126+D150+D189</f>
        <v>0</v>
      </c>
      <c r="E199" s="112"/>
      <c r="F199" s="112"/>
      <c r="G199" s="81"/>
      <c r="H199" s="81"/>
    </row>
    <row r="200" spans="1:8">
      <c r="A200" s="2">
        <v>5</v>
      </c>
      <c r="B200" s="136" t="s">
        <v>169</v>
      </c>
      <c r="C200" s="1">
        <f t="shared" si="3"/>
        <v>100</v>
      </c>
      <c r="D200" s="16">
        <f>D72+D73+D84+D101+D111+D118+D119+D129+D133+D137+D139+D152+D161+D164+D174+D181+D190+D167</f>
        <v>0</v>
      </c>
      <c r="E200" s="112"/>
      <c r="F200" s="112"/>
      <c r="G200" s="81"/>
      <c r="H200" s="81"/>
    </row>
    <row r="201" spans="1:8">
      <c r="A201" s="2">
        <v>6</v>
      </c>
      <c r="B201" s="136" t="s">
        <v>626</v>
      </c>
      <c r="C201" s="1">
        <f t="shared" si="3"/>
        <v>100</v>
      </c>
      <c r="D201" s="16">
        <f>D61+D76+D105+D106+D131+D160</f>
        <v>0</v>
      </c>
      <c r="E201" s="112"/>
      <c r="F201" s="112"/>
      <c r="G201" s="81"/>
      <c r="H201" s="81"/>
    </row>
    <row r="202" spans="1:8">
      <c r="A202" s="2">
        <v>7</v>
      </c>
      <c r="B202" s="136" t="s">
        <v>763</v>
      </c>
      <c r="C202" s="1">
        <f t="shared" si="3"/>
        <v>0</v>
      </c>
      <c r="D202" s="16">
        <f>D113+D114+D132+D134</f>
        <v>-4000</v>
      </c>
      <c r="E202" s="112"/>
      <c r="F202" s="112"/>
      <c r="G202" s="81"/>
      <c r="H202" s="81"/>
    </row>
    <row r="203" spans="1:8">
      <c r="A203" s="2">
        <v>8</v>
      </c>
      <c r="B203" s="136" t="s">
        <v>698</v>
      </c>
      <c r="C203" s="1">
        <f t="shared" si="3"/>
        <v>100</v>
      </c>
      <c r="D203" s="16">
        <f>D2+D10+D25+D33+D34+D36+D40+D41+D51+D58+D59+D60+D63+D78+D91+D171</f>
        <v>0</v>
      </c>
      <c r="E203" s="112"/>
      <c r="F203" s="112"/>
      <c r="G203" s="81"/>
      <c r="H203" s="81"/>
    </row>
    <row r="204" spans="1:8">
      <c r="A204" s="2">
        <v>9</v>
      </c>
      <c r="B204" s="136" t="s">
        <v>696</v>
      </c>
      <c r="C204" s="1">
        <f t="shared" si="3"/>
        <v>100</v>
      </c>
      <c r="D204" s="16">
        <f>D22+D27+D38+D50+D55+D56+D57+D74+D86+D88+D147+D166</f>
        <v>0</v>
      </c>
      <c r="E204" s="112"/>
      <c r="F204" s="112"/>
      <c r="G204" s="81"/>
      <c r="H204" s="81"/>
    </row>
    <row r="205" spans="1:8">
      <c r="A205" s="2">
        <v>10</v>
      </c>
      <c r="B205" s="136" t="s">
        <v>629</v>
      </c>
      <c r="C205" s="1">
        <f t="shared" si="3"/>
        <v>100</v>
      </c>
      <c r="D205" s="16">
        <f>D11+D21+D29+D31+D65+D89+D90+D96+D98+D138+D141+D151+D156+D169+D173</f>
        <v>0</v>
      </c>
      <c r="E205" s="112"/>
      <c r="F205" s="112"/>
      <c r="G205" s="81"/>
      <c r="H205" s="81"/>
    </row>
    <row r="206" spans="1:8">
      <c r="A206" s="2">
        <v>11</v>
      </c>
      <c r="B206" s="136" t="s">
        <v>168</v>
      </c>
      <c r="C206" s="1">
        <f t="shared" si="3"/>
        <v>100</v>
      </c>
      <c r="D206" s="16">
        <f>D14+D16+D19+D28+D43+D45+D66+D79+D93+D94+D102+D112+D140+D172+D180+D170</f>
        <v>0</v>
      </c>
      <c r="E206" s="112"/>
      <c r="F206" s="112"/>
      <c r="G206" s="81"/>
      <c r="H206" s="81"/>
    </row>
    <row r="207" spans="1:8">
      <c r="A207" s="2">
        <v>12</v>
      </c>
      <c r="B207" s="136" t="s">
        <v>699</v>
      </c>
      <c r="C207" s="1">
        <f t="shared" si="3"/>
        <v>100</v>
      </c>
      <c r="D207" s="16">
        <f>D23+D32+D37+D49+D64+D85+D110+D124+D127+D149+D155+D158</f>
        <v>0</v>
      </c>
      <c r="E207" s="112"/>
      <c r="F207" s="112"/>
      <c r="G207" s="81"/>
      <c r="H207" s="81"/>
    </row>
    <row r="208" spans="1:8">
      <c r="A208" s="2">
        <v>13</v>
      </c>
      <c r="B208" s="136" t="s">
        <v>700</v>
      </c>
      <c r="C208" s="1">
        <f t="shared" si="3"/>
        <v>100</v>
      </c>
      <c r="D208" s="16">
        <f>D24+D26+D35+D46+D67+D52+D70+D83+D87+D92+D103+D107+D109+D128+D136+D153+D187</f>
        <v>0</v>
      </c>
      <c r="E208" s="112"/>
      <c r="F208" s="112"/>
      <c r="G208" s="81"/>
      <c r="H208" s="81"/>
    </row>
    <row r="209" spans="1:8">
      <c r="A209" s="2">
        <v>14</v>
      </c>
      <c r="B209" s="136" t="s">
        <v>509</v>
      </c>
      <c r="C209" s="1">
        <f t="shared" si="3"/>
        <v>100</v>
      </c>
      <c r="D209" s="16">
        <f>D3+D4+D5+D7+D9+D13+D18+D30+D42+D44+D48+D62+D82+D120+D123+D162+D191</f>
        <v>0</v>
      </c>
      <c r="E209" s="112"/>
      <c r="F209" s="112"/>
      <c r="G209" s="81"/>
      <c r="H209" s="81"/>
    </row>
    <row r="210" spans="1:8">
      <c r="A210" s="2">
        <v>15</v>
      </c>
      <c r="B210" s="136" t="s">
        <v>762</v>
      </c>
      <c r="C210" s="1">
        <f t="shared" si="3"/>
        <v>100</v>
      </c>
      <c r="D210" s="16">
        <f>D6+D8+D12+D20+D81+D154+D185+D182</f>
        <v>0</v>
      </c>
      <c r="E210" s="112"/>
      <c r="F210" s="112"/>
      <c r="G210" s="81"/>
      <c r="H210" s="81"/>
    </row>
    <row r="211" spans="1:8">
      <c r="A211" s="2">
        <v>16</v>
      </c>
      <c r="B211" s="136" t="s">
        <v>627</v>
      </c>
      <c r="C211" s="1">
        <f t="shared" si="3"/>
        <v>100</v>
      </c>
      <c r="D211" s="16">
        <f>D15+D17+D39+D47+D71+D75+D77+D104+D108+D125+D135+D142+D188</f>
        <v>0</v>
      </c>
      <c r="E211" s="112"/>
      <c r="F211" s="112"/>
      <c r="G211" s="81"/>
      <c r="H211" s="81"/>
    </row>
    <row r="212" spans="1:8">
      <c r="A212" s="116"/>
      <c r="B212" s="239"/>
      <c r="C212" s="153"/>
      <c r="D212" s="153"/>
      <c r="E212" s="112"/>
      <c r="F212" s="112"/>
    </row>
    <row r="213" spans="1:8">
      <c r="B213" s="196"/>
      <c r="E213" s="112"/>
      <c r="F213" s="112"/>
    </row>
    <row r="214" spans="1:8">
      <c r="A214" s="2">
        <v>1</v>
      </c>
      <c r="B214" s="136" t="s">
        <v>442</v>
      </c>
      <c r="C214" s="1">
        <f t="shared" ref="C214:C232" si="4">IF(D214=0,100,IF(D214&gt;-500,50,0))</f>
        <v>100</v>
      </c>
      <c r="D214" s="16">
        <f>D77</f>
        <v>0</v>
      </c>
      <c r="E214" s="112"/>
      <c r="F214" s="112"/>
    </row>
    <row r="215" spans="1:8">
      <c r="A215" s="2">
        <v>2</v>
      </c>
      <c r="B215" s="136" t="s">
        <v>117</v>
      </c>
      <c r="C215" s="1">
        <f t="shared" si="4"/>
        <v>100</v>
      </c>
      <c r="D215" s="16">
        <f>D67+D70+D26+D109</f>
        <v>0</v>
      </c>
      <c r="E215" s="112"/>
      <c r="F215" s="112"/>
    </row>
    <row r="216" spans="1:8">
      <c r="A216" s="2">
        <v>3</v>
      </c>
      <c r="B216" s="136" t="s">
        <v>598</v>
      </c>
      <c r="C216" s="1">
        <f t="shared" si="4"/>
        <v>100</v>
      </c>
      <c r="D216" s="16">
        <f>D129+D161</f>
        <v>0</v>
      </c>
      <c r="E216" s="112"/>
      <c r="F216" s="112"/>
    </row>
    <row r="217" spans="1:8">
      <c r="A217" s="2">
        <v>4</v>
      </c>
      <c r="B217" s="136" t="s">
        <v>119</v>
      </c>
      <c r="C217" s="1">
        <f t="shared" si="4"/>
        <v>100</v>
      </c>
      <c r="D217" s="16">
        <f>D46+D92+D107+D128+D187</f>
        <v>0</v>
      </c>
      <c r="E217" s="112"/>
      <c r="F217" s="112"/>
    </row>
    <row r="218" spans="1:8">
      <c r="A218" s="2">
        <v>5</v>
      </c>
      <c r="B218" s="136" t="s">
        <v>112</v>
      </c>
      <c r="C218" s="1">
        <f t="shared" si="4"/>
        <v>100</v>
      </c>
      <c r="D218" s="16">
        <f>D191+D182+D173+D170+D169+D185+D171+D172+D188+D156+D180+D2+D3+D4+D5+D6+D7+D8+D9+D10+D11+D12+D13+D14+D15+D16+D17+D18+D19+D20+D21+D22+D23+D24+D25+D27+D28+D29+D30+D31+D32+D33+D34+D35+D36+D37+D38+D39+D40+D41+D42+D43+D44+D45+D47+D48+D49+D50+D51+D52+D55+D56+D57+D58+D59+D60+D62+D63+D64+D65+D66+D71+D74+D75+D78+D79+D81+D82+D83+D85+D86+D87+D88+D89+D90+D91+D93+D94+D96+D98+D102+D103+D104+D108+D110+D112+D120+D123+D124+D127+D135+D136+D138+D140+D141+D147+D149+D151+D153+D154+D155+D158+D162+D166</f>
        <v>0</v>
      </c>
      <c r="E218" s="112"/>
      <c r="F218" s="112"/>
    </row>
    <row r="219" spans="1:8">
      <c r="A219" s="2">
        <v>6</v>
      </c>
      <c r="B219" s="136" t="s">
        <v>614</v>
      </c>
      <c r="C219" s="1">
        <f t="shared" si="4"/>
        <v>100</v>
      </c>
      <c r="D219" s="16">
        <f>D133+D174</f>
        <v>0</v>
      </c>
      <c r="E219" s="112"/>
      <c r="F219" s="112"/>
    </row>
    <row r="220" spans="1:8">
      <c r="A220" s="2">
        <v>7</v>
      </c>
      <c r="B220" s="136" t="s">
        <v>524</v>
      </c>
      <c r="C220" s="1">
        <f t="shared" si="4"/>
        <v>100</v>
      </c>
      <c r="D220" s="16">
        <f>D95+D97+D99+D122+D126+D150+D189</f>
        <v>0</v>
      </c>
      <c r="E220" s="112"/>
      <c r="F220" s="112"/>
    </row>
    <row r="221" spans="1:8">
      <c r="A221" s="2">
        <v>8</v>
      </c>
      <c r="B221" s="136" t="s">
        <v>805</v>
      </c>
      <c r="C221" s="1">
        <f t="shared" si="4"/>
        <v>100</v>
      </c>
      <c r="D221" s="16">
        <f>D183+D184</f>
        <v>0</v>
      </c>
      <c r="E221" s="112"/>
      <c r="F221" s="112"/>
    </row>
    <row r="222" spans="1:8">
      <c r="A222" s="2">
        <v>9</v>
      </c>
      <c r="B222" s="136" t="s">
        <v>649</v>
      </c>
      <c r="C222" s="1">
        <f t="shared" si="4"/>
        <v>100</v>
      </c>
      <c r="D222" s="16">
        <f>D146+D148+D163+D165</f>
        <v>0</v>
      </c>
      <c r="E222" s="112"/>
      <c r="F222" s="112"/>
    </row>
    <row r="223" spans="1:8">
      <c r="A223" s="2">
        <v>10</v>
      </c>
      <c r="B223" s="136" t="s">
        <v>122</v>
      </c>
      <c r="C223" s="1">
        <f t="shared" si="4"/>
        <v>100</v>
      </c>
      <c r="D223" s="16">
        <f>D178+D175+D53+D54+D68+D69+D115+D116+D117+D143+D144+D145+D159+D168+D192+D193</f>
        <v>0</v>
      </c>
      <c r="E223" s="112"/>
      <c r="F223" s="112"/>
    </row>
    <row r="224" spans="1:8">
      <c r="A224" s="2">
        <v>11</v>
      </c>
      <c r="B224" s="136" t="s">
        <v>171</v>
      </c>
      <c r="C224" s="1">
        <f t="shared" si="4"/>
        <v>100</v>
      </c>
      <c r="D224" s="16">
        <f>D181+D73+D111+D137</f>
        <v>0</v>
      </c>
      <c r="E224" s="112"/>
      <c r="F224" s="112"/>
    </row>
    <row r="225" spans="1:8">
      <c r="A225" s="2">
        <v>12</v>
      </c>
      <c r="B225" s="136" t="s">
        <v>770</v>
      </c>
      <c r="C225" s="1">
        <f t="shared" si="4"/>
        <v>100</v>
      </c>
      <c r="D225" s="16">
        <f>D176+D177+D186</f>
        <v>0</v>
      </c>
      <c r="E225" s="112"/>
      <c r="F225" s="112"/>
    </row>
    <row r="226" spans="1:8">
      <c r="A226" s="2">
        <v>13</v>
      </c>
      <c r="B226" s="136" t="s">
        <v>124</v>
      </c>
      <c r="C226" s="1">
        <f t="shared" si="4"/>
        <v>100</v>
      </c>
      <c r="D226" s="16">
        <f>D72+D84+D101+D118+D119+D139+D190+D167</f>
        <v>0</v>
      </c>
      <c r="E226" s="112"/>
      <c r="F226" s="112"/>
    </row>
    <row r="227" spans="1:8">
      <c r="A227" s="2">
        <v>14</v>
      </c>
      <c r="B227" s="136" t="s">
        <v>654</v>
      </c>
      <c r="C227" s="1">
        <f t="shared" si="4"/>
        <v>100</v>
      </c>
      <c r="D227" s="16">
        <f>D152+D164</f>
        <v>0</v>
      </c>
      <c r="E227" s="112"/>
      <c r="F227" s="112"/>
    </row>
    <row r="228" spans="1:8">
      <c r="A228" s="2">
        <v>15</v>
      </c>
      <c r="B228" s="136" t="s">
        <v>471</v>
      </c>
      <c r="C228" s="1">
        <f t="shared" si="4"/>
        <v>100</v>
      </c>
      <c r="D228" s="16">
        <f>D80+D100+D121+D130+D157+D179</f>
        <v>0</v>
      </c>
      <c r="E228" s="112"/>
      <c r="F228" s="112"/>
    </row>
    <row r="229" spans="1:8">
      <c r="A229" s="2">
        <v>16</v>
      </c>
      <c r="B229" s="136" t="s">
        <v>559</v>
      </c>
      <c r="C229" s="1">
        <f t="shared" si="4"/>
        <v>0</v>
      </c>
      <c r="D229" s="16">
        <f>D113+D114+D132+D134</f>
        <v>-4000</v>
      </c>
      <c r="E229" s="112"/>
      <c r="F229" s="112"/>
    </row>
    <row r="230" spans="1:8">
      <c r="A230" s="2">
        <v>17</v>
      </c>
      <c r="B230" s="136" t="s">
        <v>584</v>
      </c>
      <c r="C230" s="1">
        <f t="shared" si="4"/>
        <v>100</v>
      </c>
      <c r="D230" s="16">
        <f>D125+D142</f>
        <v>0</v>
      </c>
      <c r="E230" s="112"/>
      <c r="F230" s="112"/>
    </row>
    <row r="231" spans="1:8">
      <c r="A231" s="2">
        <v>18</v>
      </c>
      <c r="B231" s="136" t="s">
        <v>593</v>
      </c>
      <c r="C231" s="1">
        <f t="shared" si="4"/>
        <v>100</v>
      </c>
      <c r="D231" s="16">
        <f>D131</f>
        <v>0</v>
      </c>
      <c r="E231" s="112"/>
      <c r="F231" s="112"/>
    </row>
    <row r="232" spans="1:8">
      <c r="A232" s="2">
        <v>19</v>
      </c>
      <c r="B232" s="136" t="s">
        <v>115</v>
      </c>
      <c r="C232" s="1">
        <f t="shared" si="4"/>
        <v>100</v>
      </c>
      <c r="D232" s="16">
        <f>D61+D76+D105+D106+D160</f>
        <v>0</v>
      </c>
      <c r="E232" s="112"/>
      <c r="F232" s="112"/>
    </row>
    <row r="233" spans="1:8">
      <c r="A233" s="116"/>
      <c r="B233" s="116"/>
    </row>
    <row r="235" spans="1:8">
      <c r="A235" s="2">
        <v>1</v>
      </c>
      <c r="B235" s="136" t="s">
        <v>167</v>
      </c>
      <c r="C235" s="1">
        <f>IF(D235=0,100,IF(D235&gt;-500,50,0))</f>
        <v>100</v>
      </c>
      <c r="D235" s="16">
        <f>D167+D183+D184+D189+D192+D193+D190+D181+D178+D174+D175+D179+D168+D159+D53+D54+D68+D69+D72+D73+D80+D84+D95+D97+D99+D100+D101+D111+D115+D116+D117+D118+D119+D121+D122+D126+D129+D130+D133+D137+D139+D143+D144+D145+D146+D148+D150+D152+D157+D161+D163+D164+D165</f>
        <v>0</v>
      </c>
      <c r="E235" s="112"/>
      <c r="F235" s="112"/>
      <c r="G235" s="81"/>
      <c r="H235" s="81"/>
    </row>
    <row r="236" spans="1:8">
      <c r="A236" s="2">
        <v>2</v>
      </c>
      <c r="B236" s="136" t="s">
        <v>170</v>
      </c>
      <c r="C236" s="1">
        <f>IF(D236=0,100,IF(D236&gt;-500,50,0))</f>
        <v>0</v>
      </c>
      <c r="D236" s="16">
        <f>D61+D76+D105+D106+D113+D114+D131+D132+D134+D160</f>
        <v>-4000</v>
      </c>
      <c r="E236" s="112"/>
      <c r="F236" s="112"/>
      <c r="G236" s="81"/>
      <c r="H236" s="81"/>
    </row>
    <row r="237" spans="1:8">
      <c r="A237" s="2">
        <v>3</v>
      </c>
      <c r="B237" s="136" t="s">
        <v>777</v>
      </c>
      <c r="C237" s="1">
        <f>IF(D237=0,100,IF(D237&gt;-500,50,0))</f>
        <v>100</v>
      </c>
      <c r="D237" s="16">
        <f>D176+D177+D186</f>
        <v>0</v>
      </c>
      <c r="E237" s="112"/>
      <c r="F237" s="112"/>
      <c r="G237" s="81"/>
      <c r="H237" s="81"/>
    </row>
    <row r="238" spans="1:8">
      <c r="A238" s="2">
        <v>4</v>
      </c>
      <c r="B238" s="136" t="s">
        <v>620</v>
      </c>
      <c r="C238" s="1">
        <f>IF(D238=0,100,IF(D238&gt;-500,50,0))</f>
        <v>100</v>
      </c>
      <c r="D238" s="16">
        <f>D191+D187+D170+D172+D180+D3+D4+D5+D7+D9+D13+D14+D16+D18+D19+D23+D24+D26+D28+D30+D32+D35+D37+D42+D43+D44+D45+D46+D48+D49+D52+D62+D64+D66+D67+D70+D79+D82+D83+D85+D87+D92+D93+D94+D102+D103+D107+D109+D110+D112+D120+D123+D124+D127+D128+D136+D140+D149+D153+D155+D158+D162</f>
        <v>0</v>
      </c>
      <c r="E238" s="112"/>
      <c r="F238" s="112"/>
      <c r="G238" s="81"/>
      <c r="H238" s="81"/>
    </row>
    <row r="239" spans="1:8">
      <c r="A239" s="2">
        <v>5</v>
      </c>
      <c r="B239" s="89" t="s">
        <v>701</v>
      </c>
      <c r="C239" s="1">
        <f>IF(D239=0,100,IF(D239&gt;-500,50,0))</f>
        <v>100</v>
      </c>
      <c r="D239" s="16">
        <f>D169+D173+D182+D185+D171+D188+D51+D156+D2+D6+D8+D10+D11+D12+D15+D17+D20+D21+D22+D25+D27+D29+D31+D33+D34+D36+D38+D39+D40+D41+D47+D50+D55+D56+D57+D58+D59+D60+D63+D65+D71+D74+D75+D77+D78+D81+D86+D88+D89+D90+D91+D96+D98+D104+D108+D125+D135+D138+D141+D142+D147+D151+D154+D166</f>
        <v>0</v>
      </c>
    </row>
    <row r="242" spans="2:11">
      <c r="B242" s="123" t="s">
        <v>218</v>
      </c>
      <c r="C242" s="123"/>
      <c r="D242" s="123"/>
      <c r="E242" s="123"/>
      <c r="F242" s="123"/>
      <c r="G242" s="123"/>
      <c r="H242" s="123"/>
      <c r="I242" s="123"/>
      <c r="J242" s="123"/>
      <c r="K242" s="123"/>
    </row>
    <row r="243" spans="2:11">
      <c r="B243" s="353" t="s">
        <v>219</v>
      </c>
      <c r="C243" s="353"/>
      <c r="D243" s="353"/>
      <c r="E243" s="353"/>
      <c r="F243" s="353"/>
      <c r="G243" s="353"/>
      <c r="H243" s="353"/>
      <c r="I243" s="353"/>
      <c r="J243" s="353"/>
      <c r="K243" s="353"/>
    </row>
    <row r="244" spans="2:11">
      <c r="B244" s="361" t="s">
        <v>435</v>
      </c>
      <c r="C244" s="361"/>
      <c r="D244" s="361"/>
      <c r="E244" s="361"/>
      <c r="F244" s="361"/>
      <c r="G244" s="361"/>
      <c r="H244" s="361"/>
      <c r="I244" s="361"/>
      <c r="J244" s="361"/>
      <c r="K244" s="361"/>
    </row>
    <row r="245" spans="2:11">
      <c r="B245" s="361" t="s">
        <v>436</v>
      </c>
      <c r="C245" s="361"/>
      <c r="D245" s="361"/>
      <c r="E245" s="361"/>
      <c r="F245" s="361"/>
      <c r="G245" s="361"/>
      <c r="H245" s="361"/>
      <c r="I245" s="361"/>
      <c r="J245" s="361"/>
      <c r="K245" s="361"/>
    </row>
    <row r="246" spans="2:11">
      <c r="B246" s="361" t="s">
        <v>437</v>
      </c>
      <c r="C246" s="361"/>
      <c r="D246" s="361"/>
      <c r="E246" s="361"/>
      <c r="F246" s="361"/>
      <c r="G246" s="361"/>
      <c r="H246" s="361"/>
      <c r="I246" s="361"/>
      <c r="J246" s="361"/>
      <c r="K246" s="361"/>
    </row>
    <row r="247" spans="2:11">
      <c r="C247" s="11"/>
      <c r="D247" s="11"/>
      <c r="K247" s="11"/>
    </row>
    <row r="248" spans="2:11">
      <c r="C248" s="11"/>
      <c r="D248" s="11"/>
      <c r="K248" s="11"/>
    </row>
    <row r="249" spans="2:11">
      <c r="B249" s="359" t="s">
        <v>398</v>
      </c>
      <c r="C249" s="359"/>
      <c r="D249" s="359"/>
      <c r="E249" s="359"/>
      <c r="F249" s="359"/>
      <c r="G249" s="359"/>
      <c r="H249" s="359"/>
      <c r="I249" s="359"/>
      <c r="J249" s="359"/>
      <c r="K249" s="359"/>
    </row>
    <row r="250" spans="2:11">
      <c r="B250" s="352" t="s">
        <v>438</v>
      </c>
      <c r="C250" s="357"/>
      <c r="D250" s="357"/>
      <c r="E250" s="357"/>
      <c r="F250" s="357"/>
      <c r="G250" s="357"/>
      <c r="H250" s="357"/>
      <c r="I250" s="357"/>
      <c r="J250" s="357"/>
      <c r="K250" s="357"/>
    </row>
    <row r="251" spans="2:11">
      <c r="B251" s="352" t="s">
        <v>439</v>
      </c>
      <c r="C251" s="357"/>
      <c r="D251" s="357"/>
      <c r="E251" s="357"/>
      <c r="F251" s="357"/>
      <c r="G251" s="357"/>
      <c r="H251" s="357"/>
      <c r="I251" s="357"/>
      <c r="J251" s="357"/>
      <c r="K251" s="357"/>
    </row>
    <row r="252" spans="2:11" ht="28.95" customHeight="1">
      <c r="B252" s="352" t="s">
        <v>440</v>
      </c>
      <c r="C252" s="357"/>
      <c r="D252" s="357"/>
      <c r="E252" s="357"/>
      <c r="F252" s="357"/>
      <c r="G252" s="357"/>
      <c r="H252" s="357"/>
      <c r="I252" s="357"/>
      <c r="J252" s="357"/>
      <c r="K252" s="357"/>
    </row>
  </sheetData>
  <mergeCells count="8">
    <mergeCell ref="B251:K251"/>
    <mergeCell ref="B252:K252"/>
    <mergeCell ref="B243:K243"/>
    <mergeCell ref="B244:K244"/>
    <mergeCell ref="B245:K245"/>
    <mergeCell ref="B246:K246"/>
    <mergeCell ref="B249:K249"/>
    <mergeCell ref="B250:K250"/>
  </mergeCells>
  <conditionalFormatting sqref="C196:C211 C235:C239 C2:C193">
    <cfRule type="cellIs" dxfId="82" priority="61" operator="equal">
      <formula>0</formula>
    </cfRule>
    <cfRule type="cellIs" dxfId="81" priority="62" operator="equal">
      <formula>50</formula>
    </cfRule>
    <cfRule type="cellIs" dxfId="80" priority="63" operator="equal">
      <formula>100</formula>
    </cfRule>
  </conditionalFormatting>
  <conditionalFormatting sqref="D235:D238 D196:D211 D2:D193">
    <cfRule type="cellIs" dxfId="79" priority="59" operator="lessThan">
      <formula>-300</formula>
    </cfRule>
    <cfRule type="cellIs" dxfId="78" priority="60" operator="equal">
      <formula>0</formula>
    </cfRule>
  </conditionalFormatting>
  <conditionalFormatting sqref="D235:D238 D196:D211 D2:D193">
    <cfRule type="cellIs" dxfId="77" priority="57" operator="greaterThan">
      <formula>0</formula>
    </cfRule>
    <cfRule type="cellIs" dxfId="76" priority="58" operator="between">
      <formula>-399.99</formula>
      <formula>-0.01</formula>
    </cfRule>
  </conditionalFormatting>
  <conditionalFormatting sqref="D239">
    <cfRule type="cellIs" dxfId="75" priority="20" operator="lessThan">
      <formula>-300</formula>
    </cfRule>
    <cfRule type="cellIs" dxfId="74" priority="21" operator="equal">
      <formula>0</formula>
    </cfRule>
  </conditionalFormatting>
  <conditionalFormatting sqref="D239">
    <cfRule type="cellIs" dxfId="73" priority="18" operator="greaterThan">
      <formula>0</formula>
    </cfRule>
    <cfRule type="cellIs" dxfId="72" priority="19" operator="between">
      <formula>-399.99</formula>
      <formula>-0.01</formula>
    </cfRule>
  </conditionalFormatting>
  <conditionalFormatting sqref="C214:C232">
    <cfRule type="cellIs" dxfId="71" priority="5" operator="equal">
      <formula>0</formula>
    </cfRule>
    <cfRule type="cellIs" dxfId="70" priority="6" operator="equal">
      <formula>50</formula>
    </cfRule>
    <cfRule type="cellIs" dxfId="69" priority="7" operator="equal">
      <formula>100</formula>
    </cfRule>
  </conditionalFormatting>
  <conditionalFormatting sqref="D214:D232">
    <cfRule type="cellIs" dxfId="68" priority="3" operator="lessThan">
      <formula>-300</formula>
    </cfRule>
    <cfRule type="cellIs" dxfId="67" priority="4" operator="equal">
      <formula>0</formula>
    </cfRule>
  </conditionalFormatting>
  <conditionalFormatting sqref="D214:D232">
    <cfRule type="cellIs" dxfId="66" priority="1" operator="greaterThan">
      <formula>0</formula>
    </cfRule>
    <cfRule type="cellIs" dxfId="65" priority="2" operator="between">
      <formula>-399.99</formula>
      <formula>-0.01</formula>
    </cfRule>
  </conditionalFormatting>
  <hyperlinks>
    <hyperlink ref="G1" location="СВОД!A1" display="СВОД"/>
  </hyperlink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K252"/>
  <sheetViews>
    <sheetView zoomScale="85" zoomScaleNormal="85" workbookViewId="0">
      <pane xSplit="1" ySplit="1" topLeftCell="B205" activePane="bottomRight" state="frozen"/>
      <selection activeCell="G201" sqref="G201"/>
      <selection pane="topRight" activeCell="G201" sqref="G201"/>
      <selection pane="bottomLeft" activeCell="G201" sqref="G201"/>
      <selection pane="bottomRight" activeCell="C196" sqref="C196:C239"/>
    </sheetView>
  </sheetViews>
  <sheetFormatPr defaultRowHeight="14.4"/>
  <cols>
    <col min="1" max="1" width="4" bestFit="1" customWidth="1"/>
    <col min="2" max="2" width="29.109375" bestFit="1" customWidth="1"/>
    <col min="3" max="3" width="9.44140625" customWidth="1"/>
    <col min="4" max="4" width="9.6640625" customWidth="1"/>
    <col min="5" max="5" width="11.21875" bestFit="1" customWidth="1"/>
    <col min="7" max="7" width="20" bestFit="1" customWidth="1"/>
    <col min="8" max="8" width="20.6640625" bestFit="1" customWidth="1"/>
    <col min="11" max="11" width="11.5546875" customWidth="1"/>
  </cols>
  <sheetData>
    <row r="1" spans="1:9" ht="40.200000000000003">
      <c r="A1" s="1" t="s">
        <v>0</v>
      </c>
      <c r="B1" s="3" t="s">
        <v>1</v>
      </c>
      <c r="C1" s="79" t="s">
        <v>153</v>
      </c>
      <c r="D1" s="80" t="s">
        <v>154</v>
      </c>
      <c r="E1" s="249" t="str">
        <f>СВОД!E1</f>
        <v>Супервайзер</v>
      </c>
      <c r="G1" s="10" t="s">
        <v>100</v>
      </c>
    </row>
    <row r="2" spans="1:9">
      <c r="A2" s="1">
        <v>1</v>
      </c>
      <c r="B2" s="1" t="s">
        <v>2</v>
      </c>
      <c r="C2" s="76">
        <v>0</v>
      </c>
      <c r="D2" s="76">
        <f>IF(C2&lt;3,100,IF(C2&lt;6,50,0))</f>
        <v>100</v>
      </c>
      <c r="E2" s="249" t="str">
        <f>СВОД!E2</f>
        <v>Ахрамеева</v>
      </c>
    </row>
    <row r="3" spans="1:9">
      <c r="A3" s="1">
        <v>2</v>
      </c>
      <c r="B3" s="1" t="s">
        <v>3</v>
      </c>
      <c r="C3" s="76">
        <v>0</v>
      </c>
      <c r="D3" s="76">
        <f t="shared" ref="D3:D65" si="0">IF(C3&lt;3,100,IF(C3&lt;6,50,0))</f>
        <v>100</v>
      </c>
      <c r="E3" s="249" t="str">
        <f>СВОД!E3</f>
        <v>Неуймина</v>
      </c>
    </row>
    <row r="4" spans="1:9">
      <c r="A4" s="1">
        <v>3</v>
      </c>
      <c r="B4" s="1" t="s">
        <v>4</v>
      </c>
      <c r="C4" s="76">
        <v>0</v>
      </c>
      <c r="D4" s="76">
        <f t="shared" si="0"/>
        <v>100</v>
      </c>
      <c r="E4" s="249" t="str">
        <f>СВОД!E4</f>
        <v>Неуймина</v>
      </c>
    </row>
    <row r="5" spans="1:9">
      <c r="A5" s="1">
        <v>4</v>
      </c>
      <c r="B5" s="1" t="s">
        <v>5</v>
      </c>
      <c r="C5" s="76">
        <v>0</v>
      </c>
      <c r="D5" s="76">
        <f t="shared" si="0"/>
        <v>100</v>
      </c>
      <c r="E5" s="249" t="str">
        <f>СВОД!E5</f>
        <v>Неуймина</v>
      </c>
      <c r="G5" s="4">
        <v>100</v>
      </c>
      <c r="H5" s="4" t="s">
        <v>211</v>
      </c>
      <c r="I5" s="48"/>
    </row>
    <row r="6" spans="1:9">
      <c r="A6" s="1">
        <v>5</v>
      </c>
      <c r="B6" s="1" t="s">
        <v>6</v>
      </c>
      <c r="C6" s="76">
        <v>1</v>
      </c>
      <c r="D6" s="76">
        <f t="shared" si="0"/>
        <v>100</v>
      </c>
      <c r="E6" s="249" t="str">
        <f>СВОД!E6</f>
        <v>Дарьин</v>
      </c>
      <c r="G6" s="4">
        <v>50</v>
      </c>
      <c r="H6" s="4" t="s">
        <v>212</v>
      </c>
      <c r="I6" s="49"/>
    </row>
    <row r="7" spans="1:9">
      <c r="A7" s="1">
        <v>6</v>
      </c>
      <c r="B7" s="1" t="s">
        <v>7</v>
      </c>
      <c r="C7" s="76">
        <v>0</v>
      </c>
      <c r="D7" s="76">
        <f t="shared" si="0"/>
        <v>100</v>
      </c>
      <c r="E7" s="249" t="str">
        <f>СВОД!E7</f>
        <v>Неуймина</v>
      </c>
      <c r="G7" s="4">
        <v>0</v>
      </c>
      <c r="H7" s="4" t="s">
        <v>213</v>
      </c>
      <c r="I7" s="50"/>
    </row>
    <row r="8" spans="1:9">
      <c r="A8" s="1">
        <v>7</v>
      </c>
      <c r="B8" s="1" t="s">
        <v>8</v>
      </c>
      <c r="C8" s="76">
        <v>0</v>
      </c>
      <c r="D8" s="76">
        <f t="shared" si="0"/>
        <v>100</v>
      </c>
      <c r="E8" s="249" t="str">
        <f>СВОД!E8</f>
        <v>Дарьин</v>
      </c>
    </row>
    <row r="9" spans="1:9">
      <c r="A9" s="1">
        <v>8</v>
      </c>
      <c r="B9" s="1" t="s">
        <v>9</v>
      </c>
      <c r="C9" s="76">
        <v>0</v>
      </c>
      <c r="D9" s="76">
        <f t="shared" si="0"/>
        <v>100</v>
      </c>
      <c r="E9" s="249" t="str">
        <f>СВОД!E9</f>
        <v>Неуймина</v>
      </c>
      <c r="G9" t="s">
        <v>288</v>
      </c>
      <c r="H9" s="125">
        <v>42152</v>
      </c>
    </row>
    <row r="10" spans="1:9">
      <c r="A10" s="1">
        <v>9</v>
      </c>
      <c r="B10" s="1" t="s">
        <v>10</v>
      </c>
      <c r="C10" s="76">
        <v>0</v>
      </c>
      <c r="D10" s="76">
        <f t="shared" si="0"/>
        <v>100</v>
      </c>
      <c r="E10" s="249" t="str">
        <f>СВОД!E10</f>
        <v>Ахрамеева</v>
      </c>
      <c r="G10" t="s">
        <v>289</v>
      </c>
      <c r="H10" t="s">
        <v>476</v>
      </c>
    </row>
    <row r="11" spans="1:9">
      <c r="A11" s="1">
        <v>10</v>
      </c>
      <c r="B11" s="1" t="s">
        <v>11</v>
      </c>
      <c r="C11" s="76">
        <v>1</v>
      </c>
      <c r="D11" s="76">
        <f t="shared" si="0"/>
        <v>100</v>
      </c>
      <c r="E11" s="249" t="str">
        <f>СВОД!E11</f>
        <v>Калинина</v>
      </c>
    </row>
    <row r="12" spans="1:9">
      <c r="A12" s="1">
        <v>11</v>
      </c>
      <c r="B12" s="1" t="s">
        <v>12</v>
      </c>
      <c r="C12" s="76">
        <v>1</v>
      </c>
      <c r="D12" s="76">
        <f t="shared" si="0"/>
        <v>100</v>
      </c>
      <c r="E12" s="249" t="str">
        <f>СВОД!E12</f>
        <v>Дарьин</v>
      </c>
      <c r="G12" s="137"/>
    </row>
    <row r="13" spans="1:9">
      <c r="A13" s="1">
        <v>12</v>
      </c>
      <c r="B13" s="1" t="s">
        <v>13</v>
      </c>
      <c r="C13" s="76">
        <v>0</v>
      </c>
      <c r="D13" s="76">
        <f t="shared" si="0"/>
        <v>100</v>
      </c>
      <c r="E13" s="249" t="str">
        <f>СВОД!E13</f>
        <v>Неуймина</v>
      </c>
    </row>
    <row r="14" spans="1:9">
      <c r="A14" s="1">
        <v>13</v>
      </c>
      <c r="B14" s="1" t="s">
        <v>14</v>
      </c>
      <c r="C14" s="76">
        <v>0</v>
      </c>
      <c r="D14" s="76">
        <f t="shared" si="0"/>
        <v>100</v>
      </c>
      <c r="E14" s="249" t="str">
        <f>СВОД!E14</f>
        <v>Клементьева</v>
      </c>
    </row>
    <row r="15" spans="1:9">
      <c r="A15" s="1">
        <v>14</v>
      </c>
      <c r="B15" s="1" t="s">
        <v>15</v>
      </c>
      <c r="C15" s="76">
        <v>0</v>
      </c>
      <c r="D15" s="76">
        <f t="shared" si="0"/>
        <v>100</v>
      </c>
      <c r="E15" s="249" t="str">
        <f>СВОД!E15</f>
        <v>Хасанов</v>
      </c>
    </row>
    <row r="16" spans="1:9">
      <c r="A16" s="1">
        <v>15</v>
      </c>
      <c r="B16" s="1" t="s">
        <v>16</v>
      </c>
      <c r="C16" s="76">
        <v>0</v>
      </c>
      <c r="D16" s="76">
        <f t="shared" si="0"/>
        <v>100</v>
      </c>
      <c r="E16" s="249" t="str">
        <f>СВОД!E16</f>
        <v>Клементьева</v>
      </c>
    </row>
    <row r="17" spans="1:5">
      <c r="A17" s="1">
        <v>16</v>
      </c>
      <c r="B17" s="1" t="s">
        <v>17</v>
      </c>
      <c r="C17" s="76">
        <v>0</v>
      </c>
      <c r="D17" s="76">
        <f t="shared" si="0"/>
        <v>100</v>
      </c>
      <c r="E17" s="249" t="str">
        <f>СВОД!E17</f>
        <v>Хасанов</v>
      </c>
    </row>
    <row r="18" spans="1:5">
      <c r="A18" s="1">
        <v>17</v>
      </c>
      <c r="B18" s="1" t="s">
        <v>18</v>
      </c>
      <c r="C18" s="76">
        <v>0</v>
      </c>
      <c r="D18" s="76">
        <f t="shared" si="0"/>
        <v>100</v>
      </c>
      <c r="E18" s="249" t="str">
        <f>СВОД!E18</f>
        <v>Неуймина</v>
      </c>
    </row>
    <row r="19" spans="1:5">
      <c r="A19" s="1">
        <v>18</v>
      </c>
      <c r="B19" s="1" t="s">
        <v>19</v>
      </c>
      <c r="C19" s="76">
        <v>0</v>
      </c>
      <c r="D19" s="76">
        <f t="shared" si="0"/>
        <v>100</v>
      </c>
      <c r="E19" s="249" t="str">
        <f>СВОД!E19</f>
        <v>Клементьева</v>
      </c>
    </row>
    <row r="20" spans="1:5">
      <c r="A20" s="1">
        <v>19</v>
      </c>
      <c r="B20" s="1" t="s">
        <v>20</v>
      </c>
      <c r="C20" s="76">
        <v>0</v>
      </c>
      <c r="D20" s="76">
        <f t="shared" si="0"/>
        <v>100</v>
      </c>
      <c r="E20" s="249" t="str">
        <f>СВОД!E20</f>
        <v>Дарьин</v>
      </c>
    </row>
    <row r="21" spans="1:5">
      <c r="A21" s="1">
        <v>20</v>
      </c>
      <c r="B21" s="1" t="s">
        <v>21</v>
      </c>
      <c r="C21" s="76">
        <v>0</v>
      </c>
      <c r="D21" s="76">
        <f t="shared" si="0"/>
        <v>100</v>
      </c>
      <c r="E21" s="249" t="str">
        <f>СВОД!E21</f>
        <v>Калинина</v>
      </c>
    </row>
    <row r="22" spans="1:5">
      <c r="A22" s="1">
        <v>21</v>
      </c>
      <c r="B22" s="1" t="s">
        <v>22</v>
      </c>
      <c r="C22" s="76">
        <v>0</v>
      </c>
      <c r="D22" s="76">
        <f t="shared" si="0"/>
        <v>100</v>
      </c>
      <c r="E22" s="249" t="str">
        <f>СВОД!E22</f>
        <v>Жарникова</v>
      </c>
    </row>
    <row r="23" spans="1:5">
      <c r="A23" s="1">
        <v>22</v>
      </c>
      <c r="B23" s="1" t="s">
        <v>23</v>
      </c>
      <c r="C23" s="76">
        <v>0</v>
      </c>
      <c r="D23" s="76">
        <f t="shared" si="0"/>
        <v>100</v>
      </c>
      <c r="E23" s="249" t="str">
        <f>СВОД!E23</f>
        <v>Мазырин</v>
      </c>
    </row>
    <row r="24" spans="1:5">
      <c r="A24" s="1">
        <v>23</v>
      </c>
      <c r="B24" s="1" t="s">
        <v>24</v>
      </c>
      <c r="C24" s="76">
        <v>1</v>
      </c>
      <c r="D24" s="76">
        <f t="shared" si="0"/>
        <v>100</v>
      </c>
      <c r="E24" s="249" t="str">
        <f>СВОД!E24</f>
        <v>Мансурова</v>
      </c>
    </row>
    <row r="25" spans="1:5">
      <c r="A25" s="1">
        <v>24</v>
      </c>
      <c r="B25" s="1" t="s">
        <v>25</v>
      </c>
      <c r="C25" s="76">
        <v>0</v>
      </c>
      <c r="D25" s="76">
        <f t="shared" si="0"/>
        <v>100</v>
      </c>
      <c r="E25" s="249" t="str">
        <f>СВОД!E25</f>
        <v>Ахрамеева</v>
      </c>
    </row>
    <row r="26" spans="1:5">
      <c r="A26" s="1">
        <v>25</v>
      </c>
      <c r="B26" s="1" t="s">
        <v>26</v>
      </c>
      <c r="C26" s="76">
        <v>0</v>
      </c>
      <c r="D26" s="76">
        <f t="shared" si="0"/>
        <v>100</v>
      </c>
      <c r="E26" s="249" t="str">
        <f>СВОД!E26</f>
        <v>Мансурова</v>
      </c>
    </row>
    <row r="27" spans="1:5">
      <c r="A27" s="1">
        <v>26</v>
      </c>
      <c r="B27" s="1" t="s">
        <v>27</v>
      </c>
      <c r="C27" s="76">
        <v>0</v>
      </c>
      <c r="D27" s="76">
        <f t="shared" si="0"/>
        <v>100</v>
      </c>
      <c r="E27" s="249" t="str">
        <f>СВОД!E27</f>
        <v>Жарникова</v>
      </c>
    </row>
    <row r="28" spans="1:5">
      <c r="A28" s="1">
        <v>27</v>
      </c>
      <c r="B28" s="1" t="s">
        <v>28</v>
      </c>
      <c r="C28" s="76">
        <v>0</v>
      </c>
      <c r="D28" s="76">
        <f t="shared" si="0"/>
        <v>100</v>
      </c>
      <c r="E28" s="249" t="str">
        <f>СВОД!E28</f>
        <v>Клементьева</v>
      </c>
    </row>
    <row r="29" spans="1:5">
      <c r="A29" s="1">
        <v>28</v>
      </c>
      <c r="B29" s="1" t="s">
        <v>29</v>
      </c>
      <c r="C29" s="76">
        <v>1</v>
      </c>
      <c r="D29" s="76">
        <f t="shared" si="0"/>
        <v>100</v>
      </c>
      <c r="E29" s="249" t="str">
        <f>СВОД!E29</f>
        <v>Калинина</v>
      </c>
    </row>
    <row r="30" spans="1:5">
      <c r="A30" s="1">
        <v>29</v>
      </c>
      <c r="B30" s="1" t="s">
        <v>30</v>
      </c>
      <c r="C30" s="76">
        <v>0</v>
      </c>
      <c r="D30" s="76">
        <f t="shared" si="0"/>
        <v>100</v>
      </c>
      <c r="E30" s="249" t="str">
        <f>СВОД!E30</f>
        <v>Неуймина</v>
      </c>
    </row>
    <row r="31" spans="1:5">
      <c r="A31" s="1">
        <v>30</v>
      </c>
      <c r="B31" s="2" t="s">
        <v>31</v>
      </c>
      <c r="C31" s="76">
        <v>0</v>
      </c>
      <c r="D31" s="76">
        <f t="shared" si="0"/>
        <v>100</v>
      </c>
      <c r="E31" s="249" t="str">
        <f>СВОД!E31</f>
        <v>Калинина</v>
      </c>
    </row>
    <row r="32" spans="1:5">
      <c r="A32" s="1">
        <v>31</v>
      </c>
      <c r="B32" s="2" t="s">
        <v>32</v>
      </c>
      <c r="C32" s="76">
        <v>0</v>
      </c>
      <c r="D32" s="76">
        <f t="shared" si="0"/>
        <v>100</v>
      </c>
      <c r="E32" s="249" t="str">
        <f>СВОД!E32</f>
        <v>Мазырин</v>
      </c>
    </row>
    <row r="33" spans="1:5">
      <c r="A33" s="1">
        <v>32</v>
      </c>
      <c r="B33" s="2" t="s">
        <v>33</v>
      </c>
      <c r="C33" s="76">
        <v>0</v>
      </c>
      <c r="D33" s="76">
        <f t="shared" si="0"/>
        <v>100</v>
      </c>
      <c r="E33" s="249" t="str">
        <f>СВОД!E33</f>
        <v>Ахрамеева</v>
      </c>
    </row>
    <row r="34" spans="1:5">
      <c r="A34" s="1">
        <v>33</v>
      </c>
      <c r="B34" s="2" t="s">
        <v>34</v>
      </c>
      <c r="C34" s="76">
        <v>0</v>
      </c>
      <c r="D34" s="76">
        <f t="shared" si="0"/>
        <v>100</v>
      </c>
      <c r="E34" s="249" t="str">
        <f>СВОД!E34</f>
        <v>Ахрамеева</v>
      </c>
    </row>
    <row r="35" spans="1:5">
      <c r="A35" s="1">
        <v>34</v>
      </c>
      <c r="B35" s="2" t="s">
        <v>35</v>
      </c>
      <c r="C35" s="76">
        <v>0</v>
      </c>
      <c r="D35" s="76">
        <f t="shared" si="0"/>
        <v>100</v>
      </c>
      <c r="E35" s="249" t="str">
        <f>СВОД!E35</f>
        <v>Мансурова</v>
      </c>
    </row>
    <row r="36" spans="1:5">
      <c r="A36" s="1">
        <v>35</v>
      </c>
      <c r="B36" s="2" t="s">
        <v>36</v>
      </c>
      <c r="C36" s="76">
        <v>0</v>
      </c>
      <c r="D36" s="76">
        <f t="shared" si="0"/>
        <v>100</v>
      </c>
      <c r="E36" s="249" t="str">
        <f>СВОД!E36</f>
        <v>Ахрамеева</v>
      </c>
    </row>
    <row r="37" spans="1:5">
      <c r="A37" s="1">
        <v>36</v>
      </c>
      <c r="B37" s="2" t="s">
        <v>37</v>
      </c>
      <c r="C37" s="76">
        <v>0</v>
      </c>
      <c r="D37" s="76">
        <f t="shared" si="0"/>
        <v>100</v>
      </c>
      <c r="E37" s="249" t="str">
        <f>СВОД!E37</f>
        <v>Мазырин</v>
      </c>
    </row>
    <row r="38" spans="1:5">
      <c r="A38" s="1">
        <v>37</v>
      </c>
      <c r="B38" s="2" t="s">
        <v>38</v>
      </c>
      <c r="C38" s="76">
        <v>0</v>
      </c>
      <c r="D38" s="76">
        <f t="shared" si="0"/>
        <v>100</v>
      </c>
      <c r="E38" s="249" t="str">
        <f>СВОД!E38</f>
        <v>Жарникова</v>
      </c>
    </row>
    <row r="39" spans="1:5">
      <c r="A39" s="1">
        <v>38</v>
      </c>
      <c r="B39" s="2" t="s">
        <v>39</v>
      </c>
      <c r="C39" s="76">
        <v>0</v>
      </c>
      <c r="D39" s="76">
        <f t="shared" si="0"/>
        <v>100</v>
      </c>
      <c r="E39" s="249" t="str">
        <f>СВОД!E39</f>
        <v>Хасанов</v>
      </c>
    </row>
    <row r="40" spans="1:5">
      <c r="A40" s="1">
        <v>39</v>
      </c>
      <c r="B40" s="2" t="s">
        <v>40</v>
      </c>
      <c r="C40" s="76">
        <v>3</v>
      </c>
      <c r="D40" s="76">
        <f t="shared" si="0"/>
        <v>50</v>
      </c>
      <c r="E40" s="249" t="str">
        <f>СВОД!E40</f>
        <v>Ахрамеева</v>
      </c>
    </row>
    <row r="41" spans="1:5">
      <c r="A41" s="1">
        <v>40</v>
      </c>
      <c r="B41" s="2" t="s">
        <v>41</v>
      </c>
      <c r="C41" s="76">
        <v>3</v>
      </c>
      <c r="D41" s="76">
        <f t="shared" si="0"/>
        <v>50</v>
      </c>
      <c r="E41" s="249" t="str">
        <f>СВОД!E41</f>
        <v>Ахрамеева</v>
      </c>
    </row>
    <row r="42" spans="1:5">
      <c r="A42" s="1">
        <v>41</v>
      </c>
      <c r="B42" s="2" t="s">
        <v>42</v>
      </c>
      <c r="C42" s="76">
        <v>1</v>
      </c>
      <c r="D42" s="76">
        <f t="shared" si="0"/>
        <v>100</v>
      </c>
      <c r="E42" s="249" t="str">
        <f>СВОД!E42</f>
        <v>Неуймина</v>
      </c>
    </row>
    <row r="43" spans="1:5">
      <c r="A43" s="1">
        <v>42</v>
      </c>
      <c r="B43" s="2" t="s">
        <v>43</v>
      </c>
      <c r="C43" s="76">
        <v>89</v>
      </c>
      <c r="D43" s="76">
        <f t="shared" si="0"/>
        <v>0</v>
      </c>
      <c r="E43" s="249" t="str">
        <f>СВОД!E43</f>
        <v>Клементьева</v>
      </c>
    </row>
    <row r="44" spans="1:5">
      <c r="A44" s="1">
        <v>43</v>
      </c>
      <c r="B44" s="2" t="s">
        <v>44</v>
      </c>
      <c r="C44" s="76">
        <v>0</v>
      </c>
      <c r="D44" s="76">
        <f t="shared" si="0"/>
        <v>100</v>
      </c>
      <c r="E44" s="249" t="str">
        <f>СВОД!E44</f>
        <v>Неуймина</v>
      </c>
    </row>
    <row r="45" spans="1:5">
      <c r="A45" s="1">
        <v>44</v>
      </c>
      <c r="B45" s="2" t="s">
        <v>45</v>
      </c>
      <c r="C45" s="76">
        <v>0</v>
      </c>
      <c r="D45" s="76">
        <f t="shared" si="0"/>
        <v>100</v>
      </c>
      <c r="E45" s="249" t="str">
        <f>СВОД!E45</f>
        <v>Клементьева</v>
      </c>
    </row>
    <row r="46" spans="1:5">
      <c r="A46" s="1">
        <v>45</v>
      </c>
      <c r="B46" s="2" t="s">
        <v>46</v>
      </c>
      <c r="C46" s="76">
        <v>0</v>
      </c>
      <c r="D46" s="76">
        <f t="shared" si="0"/>
        <v>100</v>
      </c>
      <c r="E46" s="249" t="str">
        <f>СВОД!E46</f>
        <v>Мансурова</v>
      </c>
    </row>
    <row r="47" spans="1:5">
      <c r="A47" s="1">
        <v>46</v>
      </c>
      <c r="B47" s="2" t="s">
        <v>47</v>
      </c>
      <c r="C47" s="76">
        <v>0</v>
      </c>
      <c r="D47" s="76">
        <f t="shared" si="0"/>
        <v>100</v>
      </c>
      <c r="E47" s="249" t="str">
        <f>СВОД!E47</f>
        <v>Хасанов</v>
      </c>
    </row>
    <row r="48" spans="1:5">
      <c r="A48" s="1">
        <v>47</v>
      </c>
      <c r="B48" s="2" t="s">
        <v>48</v>
      </c>
      <c r="C48" s="76">
        <v>0</v>
      </c>
      <c r="D48" s="76">
        <f t="shared" si="0"/>
        <v>100</v>
      </c>
      <c r="E48" s="249" t="str">
        <f>СВОД!E48</f>
        <v>Неуймина</v>
      </c>
    </row>
    <row r="49" spans="1:5">
      <c r="A49" s="1">
        <v>48</v>
      </c>
      <c r="B49" s="2" t="s">
        <v>49</v>
      </c>
      <c r="C49" s="76">
        <v>0</v>
      </c>
      <c r="D49" s="76">
        <f t="shared" si="0"/>
        <v>100</v>
      </c>
      <c r="E49" s="249" t="str">
        <f>СВОД!E49</f>
        <v>Мазырин</v>
      </c>
    </row>
    <row r="50" spans="1:5">
      <c r="A50" s="1">
        <v>49</v>
      </c>
      <c r="B50" s="2" t="s">
        <v>50</v>
      </c>
      <c r="C50" s="76">
        <v>0</v>
      </c>
      <c r="D50" s="76">
        <f t="shared" si="0"/>
        <v>100</v>
      </c>
      <c r="E50" s="249" t="str">
        <f>СВОД!E50</f>
        <v>Жарникова</v>
      </c>
    </row>
    <row r="51" spans="1:5">
      <c r="A51" s="1">
        <v>50</v>
      </c>
      <c r="B51" s="2" t="s">
        <v>51</v>
      </c>
      <c r="C51" s="76">
        <v>0</v>
      </c>
      <c r="D51" s="76">
        <f t="shared" si="0"/>
        <v>100</v>
      </c>
      <c r="E51" s="249" t="str">
        <f>СВОД!E51</f>
        <v>Ахрамеева</v>
      </c>
    </row>
    <row r="52" spans="1:5">
      <c r="A52" s="1">
        <v>51</v>
      </c>
      <c r="B52" s="2" t="s">
        <v>52</v>
      </c>
      <c r="C52" s="76">
        <v>0</v>
      </c>
      <c r="D52" s="76">
        <f t="shared" si="0"/>
        <v>100</v>
      </c>
      <c r="E52" s="249" t="str">
        <f>СВОД!E52</f>
        <v>Мансурова</v>
      </c>
    </row>
    <row r="53" spans="1:5">
      <c r="A53" s="1">
        <v>52</v>
      </c>
      <c r="B53" s="2" t="s">
        <v>53</v>
      </c>
      <c r="C53" s="76">
        <v>0</v>
      </c>
      <c r="D53" s="76">
        <f t="shared" si="0"/>
        <v>100</v>
      </c>
      <c r="E53" s="249" t="str">
        <f>СВОД!E53</f>
        <v>Петухов</v>
      </c>
    </row>
    <row r="54" spans="1:5">
      <c r="A54" s="1">
        <v>53</v>
      </c>
      <c r="B54" s="2" t="s">
        <v>54</v>
      </c>
      <c r="C54" s="76">
        <v>1</v>
      </c>
      <c r="D54" s="76">
        <f t="shared" si="0"/>
        <v>100</v>
      </c>
      <c r="E54" s="249" t="str">
        <f>СВОД!E54</f>
        <v>Петухов</v>
      </c>
    </row>
    <row r="55" spans="1:5">
      <c r="A55" s="1">
        <v>54</v>
      </c>
      <c r="B55" s="2" t="s">
        <v>55</v>
      </c>
      <c r="C55" s="76">
        <v>0</v>
      </c>
      <c r="D55" s="76">
        <f t="shared" si="0"/>
        <v>100</v>
      </c>
      <c r="E55" s="249" t="str">
        <f>СВОД!E55</f>
        <v>Жарникова</v>
      </c>
    </row>
    <row r="56" spans="1:5">
      <c r="A56" s="1">
        <v>55</v>
      </c>
      <c r="B56" s="2" t="s">
        <v>56</v>
      </c>
      <c r="C56" s="76">
        <v>3</v>
      </c>
      <c r="D56" s="76">
        <f t="shared" si="0"/>
        <v>50</v>
      </c>
      <c r="E56" s="249" t="str">
        <f>СВОД!E56</f>
        <v>Жарникова</v>
      </c>
    </row>
    <row r="57" spans="1:5">
      <c r="A57" s="1">
        <v>56</v>
      </c>
      <c r="B57" s="2" t="s">
        <v>57</v>
      </c>
      <c r="C57" s="76">
        <v>0</v>
      </c>
      <c r="D57" s="76">
        <f t="shared" si="0"/>
        <v>100</v>
      </c>
      <c r="E57" s="249" t="str">
        <f>СВОД!E57</f>
        <v>Жарникова</v>
      </c>
    </row>
    <row r="58" spans="1:5">
      <c r="A58" s="1">
        <v>58</v>
      </c>
      <c r="B58" s="2" t="s">
        <v>59</v>
      </c>
      <c r="C58" s="76">
        <v>0</v>
      </c>
      <c r="D58" s="76">
        <f t="shared" si="0"/>
        <v>100</v>
      </c>
      <c r="E58" s="249" t="str">
        <f>СВОД!E58</f>
        <v>Ахрамеева</v>
      </c>
    </row>
    <row r="59" spans="1:5">
      <c r="A59" s="1">
        <v>59</v>
      </c>
      <c r="B59" s="2" t="s">
        <v>60</v>
      </c>
      <c r="C59" s="76">
        <v>0</v>
      </c>
      <c r="D59" s="76">
        <f t="shared" si="0"/>
        <v>100</v>
      </c>
      <c r="E59" s="249" t="str">
        <f>СВОД!E59</f>
        <v>Ахрамеева</v>
      </c>
    </row>
    <row r="60" spans="1:5">
      <c r="A60" s="1">
        <v>60</v>
      </c>
      <c r="B60" s="2" t="s">
        <v>61</v>
      </c>
      <c r="C60" s="76">
        <v>0</v>
      </c>
      <c r="D60" s="76">
        <f t="shared" si="0"/>
        <v>100</v>
      </c>
      <c r="E60" s="249" t="str">
        <f>СВОД!E60</f>
        <v>Ахрамеева</v>
      </c>
    </row>
    <row r="61" spans="1:5">
      <c r="A61" s="1">
        <v>61</v>
      </c>
      <c r="B61" s="2" t="s">
        <v>62</v>
      </c>
      <c r="C61" s="76">
        <v>0</v>
      </c>
      <c r="D61" s="76">
        <f t="shared" si="0"/>
        <v>100</v>
      </c>
      <c r="E61" s="249" t="str">
        <f>СВОД!E61</f>
        <v>Трусов</v>
      </c>
    </row>
    <row r="62" spans="1:5">
      <c r="A62" s="1">
        <v>62</v>
      </c>
      <c r="B62" s="2" t="s">
        <v>63</v>
      </c>
      <c r="C62" s="76">
        <v>0</v>
      </c>
      <c r="D62" s="76">
        <f t="shared" si="0"/>
        <v>100</v>
      </c>
      <c r="E62" s="249" t="str">
        <f>СВОД!E62</f>
        <v>Неуймина</v>
      </c>
    </row>
    <row r="63" spans="1:5">
      <c r="A63" s="1">
        <v>63</v>
      </c>
      <c r="B63" s="2" t="s">
        <v>64</v>
      </c>
      <c r="C63" s="76">
        <v>0</v>
      </c>
      <c r="D63" s="76">
        <f t="shared" si="0"/>
        <v>100</v>
      </c>
      <c r="E63" s="249" t="str">
        <f>СВОД!E63</f>
        <v>Ахрамеева</v>
      </c>
    </row>
    <row r="64" spans="1:5">
      <c r="A64" s="1">
        <v>64</v>
      </c>
      <c r="B64" s="2" t="s">
        <v>65</v>
      </c>
      <c r="C64" s="76">
        <v>0</v>
      </c>
      <c r="D64" s="76">
        <f t="shared" si="0"/>
        <v>100</v>
      </c>
      <c r="E64" s="249" t="str">
        <f>СВОД!E64</f>
        <v>Мазырин</v>
      </c>
    </row>
    <row r="65" spans="1:5">
      <c r="A65" s="1">
        <v>65</v>
      </c>
      <c r="B65" s="2" t="s">
        <v>66</v>
      </c>
      <c r="C65" s="76">
        <v>0</v>
      </c>
      <c r="D65" s="76">
        <f t="shared" si="0"/>
        <v>100</v>
      </c>
      <c r="E65" s="249" t="str">
        <f>СВОД!E65</f>
        <v>Калинина</v>
      </c>
    </row>
    <row r="66" spans="1:5">
      <c r="A66" s="1">
        <v>66</v>
      </c>
      <c r="B66" s="2" t="s">
        <v>67</v>
      </c>
      <c r="C66" s="76">
        <v>0</v>
      </c>
      <c r="D66" s="76">
        <f t="shared" ref="D66:D134" si="1">IF(C66&lt;3,100,IF(C66&lt;6,50,0))</f>
        <v>100</v>
      </c>
      <c r="E66" s="249" t="str">
        <f>СВОД!E66</f>
        <v>Клементьева</v>
      </c>
    </row>
    <row r="67" spans="1:5">
      <c r="A67" s="1">
        <v>67</v>
      </c>
      <c r="B67" s="2" t="s">
        <v>68</v>
      </c>
      <c r="C67" s="76">
        <v>0</v>
      </c>
      <c r="D67" s="76">
        <f t="shared" si="1"/>
        <v>100</v>
      </c>
      <c r="E67" s="249" t="str">
        <f>СВОД!E67</f>
        <v>Мансурова</v>
      </c>
    </row>
    <row r="68" spans="1:5">
      <c r="A68" s="1">
        <v>68</v>
      </c>
      <c r="B68" s="2" t="s">
        <v>69</v>
      </c>
      <c r="C68" s="76">
        <v>0</v>
      </c>
      <c r="D68" s="76">
        <f t="shared" si="1"/>
        <v>100</v>
      </c>
      <c r="E68" s="249" t="str">
        <f>СВОД!E68</f>
        <v>Ахтямова</v>
      </c>
    </row>
    <row r="69" spans="1:5">
      <c r="A69" s="1">
        <v>69</v>
      </c>
      <c r="B69" s="2" t="s">
        <v>70</v>
      </c>
      <c r="C69" s="76">
        <v>0</v>
      </c>
      <c r="D69" s="76">
        <f t="shared" si="1"/>
        <v>100</v>
      </c>
      <c r="E69" s="249" t="str">
        <f>СВОД!E69</f>
        <v>Петухов</v>
      </c>
    </row>
    <row r="70" spans="1:5">
      <c r="A70" s="1">
        <v>70</v>
      </c>
      <c r="B70" s="2" t="s">
        <v>71</v>
      </c>
      <c r="C70" s="76">
        <v>0</v>
      </c>
      <c r="D70" s="76">
        <f t="shared" si="1"/>
        <v>100</v>
      </c>
      <c r="E70" s="249" t="str">
        <f>СВОД!E70</f>
        <v>Мансурова</v>
      </c>
    </row>
    <row r="71" spans="1:5">
      <c r="A71" s="1">
        <v>71</v>
      </c>
      <c r="B71" s="2" t="s">
        <v>72</v>
      </c>
      <c r="C71" s="76">
        <v>1</v>
      </c>
      <c r="D71" s="76">
        <f t="shared" si="1"/>
        <v>100</v>
      </c>
      <c r="E71" s="249" t="str">
        <f>СВОД!E71</f>
        <v>Хасанов</v>
      </c>
    </row>
    <row r="72" spans="1:5">
      <c r="A72" s="1">
        <v>72</v>
      </c>
      <c r="B72" s="2" t="s">
        <v>73</v>
      </c>
      <c r="C72" s="76">
        <v>0</v>
      </c>
      <c r="D72" s="76">
        <f t="shared" si="1"/>
        <v>100</v>
      </c>
      <c r="E72" s="249" t="str">
        <f>СВОД!E72</f>
        <v>Савченко</v>
      </c>
    </row>
    <row r="73" spans="1:5">
      <c r="A73" s="1">
        <v>73</v>
      </c>
      <c r="B73" s="2" t="s">
        <v>165</v>
      </c>
      <c r="C73" s="76">
        <v>0</v>
      </c>
      <c r="D73" s="76">
        <f t="shared" si="1"/>
        <v>100</v>
      </c>
      <c r="E73" s="249" t="str">
        <f>СВОД!E73</f>
        <v>Савченко</v>
      </c>
    </row>
    <row r="74" spans="1:5">
      <c r="A74" s="1">
        <v>74</v>
      </c>
      <c r="B74" s="2" t="s">
        <v>166</v>
      </c>
      <c r="C74" s="76">
        <v>0</v>
      </c>
      <c r="D74" s="76">
        <f t="shared" si="1"/>
        <v>100</v>
      </c>
      <c r="E74" s="249" t="str">
        <f>СВОД!E74</f>
        <v>Жарникова</v>
      </c>
    </row>
    <row r="75" spans="1:5">
      <c r="A75" s="132">
        <v>75</v>
      </c>
      <c r="B75" s="133" t="s">
        <v>568</v>
      </c>
      <c r="C75" s="76">
        <v>0</v>
      </c>
      <c r="D75" s="76">
        <f t="shared" si="1"/>
        <v>100</v>
      </c>
      <c r="E75" s="249" t="str">
        <f>СВОД!E75</f>
        <v>Хасанов</v>
      </c>
    </row>
    <row r="76" spans="1:5">
      <c r="A76" s="132">
        <v>76</v>
      </c>
      <c r="B76" s="133" t="s">
        <v>478</v>
      </c>
      <c r="C76" s="76">
        <v>0</v>
      </c>
      <c r="D76" s="76">
        <f t="shared" si="1"/>
        <v>100</v>
      </c>
      <c r="E76" s="249" t="str">
        <f>СВОД!E76</f>
        <v>Трусов</v>
      </c>
    </row>
    <row r="77" spans="1:5">
      <c r="A77" s="1">
        <v>77</v>
      </c>
      <c r="B77" s="2" t="s">
        <v>445</v>
      </c>
      <c r="C77" s="76">
        <v>3</v>
      </c>
      <c r="D77" s="76">
        <f t="shared" si="1"/>
        <v>50</v>
      </c>
      <c r="E77" s="249" t="str">
        <f>СВОД!E77</f>
        <v>Хасанов</v>
      </c>
    </row>
    <row r="78" spans="1:5">
      <c r="A78" s="132">
        <v>78</v>
      </c>
      <c r="B78" s="133" t="s">
        <v>444</v>
      </c>
      <c r="C78" s="76">
        <v>0</v>
      </c>
      <c r="D78" s="76">
        <f t="shared" si="1"/>
        <v>100</v>
      </c>
      <c r="E78" s="249" t="str">
        <f>СВОД!E78</f>
        <v>Ахрамеева</v>
      </c>
    </row>
    <row r="79" spans="1:5">
      <c r="A79" s="132">
        <v>79</v>
      </c>
      <c r="B79" s="133" t="s">
        <v>482</v>
      </c>
      <c r="C79" s="76">
        <v>0</v>
      </c>
      <c r="D79" s="76">
        <f t="shared" si="1"/>
        <v>100</v>
      </c>
      <c r="E79" s="249" t="str">
        <f>СВОД!E79</f>
        <v>Клементьева</v>
      </c>
    </row>
    <row r="80" spans="1:5">
      <c r="A80" s="1">
        <v>80</v>
      </c>
      <c r="B80" s="2" t="s">
        <v>475</v>
      </c>
      <c r="C80" s="76">
        <v>0</v>
      </c>
      <c r="D80" s="76">
        <f t="shared" si="1"/>
        <v>100</v>
      </c>
      <c r="E80" s="249" t="str">
        <f>СВОД!E80</f>
        <v>Емельянова</v>
      </c>
    </row>
    <row r="81" spans="1:5">
      <c r="A81" s="132">
        <v>81</v>
      </c>
      <c r="B81" s="151" t="s">
        <v>514</v>
      </c>
      <c r="C81" s="76">
        <v>5</v>
      </c>
      <c r="D81" s="76">
        <f t="shared" si="1"/>
        <v>50</v>
      </c>
      <c r="E81" s="249" t="str">
        <f>СВОД!E81</f>
        <v>Дарьин</v>
      </c>
    </row>
    <row r="82" spans="1:5">
      <c r="A82" s="132">
        <v>82</v>
      </c>
      <c r="B82" s="133" t="s">
        <v>473</v>
      </c>
      <c r="C82" s="76">
        <v>0</v>
      </c>
      <c r="D82" s="76">
        <f t="shared" si="1"/>
        <v>100</v>
      </c>
      <c r="E82" s="249" t="str">
        <f>СВОД!E82</f>
        <v>Неуймина</v>
      </c>
    </row>
    <row r="83" spans="1:5">
      <c r="A83" s="1">
        <v>83</v>
      </c>
      <c r="B83" s="2" t="s">
        <v>502</v>
      </c>
      <c r="C83" s="76">
        <v>12</v>
      </c>
      <c r="D83" s="76">
        <f t="shared" si="1"/>
        <v>0</v>
      </c>
      <c r="E83" s="249" t="str">
        <f>СВОД!E83</f>
        <v>Мансурова</v>
      </c>
    </row>
    <row r="84" spans="1:5">
      <c r="A84" s="1">
        <v>84</v>
      </c>
      <c r="B84" s="2" t="s">
        <v>479</v>
      </c>
      <c r="C84" s="76">
        <v>12</v>
      </c>
      <c r="D84" s="76">
        <f t="shared" si="1"/>
        <v>0</v>
      </c>
      <c r="E84" s="249" t="str">
        <f>СВОД!E84</f>
        <v>Савченко</v>
      </c>
    </row>
    <row r="85" spans="1:5">
      <c r="A85" s="1">
        <v>85</v>
      </c>
      <c r="B85" s="2" t="s">
        <v>474</v>
      </c>
      <c r="C85" s="76">
        <v>0</v>
      </c>
      <c r="D85" s="76">
        <f t="shared" si="1"/>
        <v>100</v>
      </c>
      <c r="E85" s="249" t="str">
        <f>СВОД!E85</f>
        <v>Мазырин</v>
      </c>
    </row>
    <row r="86" spans="1:5">
      <c r="A86" s="1">
        <v>86</v>
      </c>
      <c r="B86" s="2" t="s">
        <v>480</v>
      </c>
      <c r="C86" s="76">
        <v>0</v>
      </c>
      <c r="D86" s="76">
        <f t="shared" si="1"/>
        <v>100</v>
      </c>
      <c r="E86" s="249" t="str">
        <f>СВОД!E86</f>
        <v>Жарникова</v>
      </c>
    </row>
    <row r="87" spans="1:5">
      <c r="A87" s="1">
        <v>87</v>
      </c>
      <c r="B87" s="2" t="s">
        <v>481</v>
      </c>
      <c r="C87" s="76">
        <v>0</v>
      </c>
      <c r="D87" s="76">
        <f t="shared" si="1"/>
        <v>100</v>
      </c>
      <c r="E87" s="249" t="str">
        <f>СВОД!E87</f>
        <v>Мансурова</v>
      </c>
    </row>
    <row r="88" spans="1:5">
      <c r="A88" s="1">
        <v>88</v>
      </c>
      <c r="B88" s="136" t="s">
        <v>503</v>
      </c>
      <c r="C88" s="76">
        <v>0</v>
      </c>
      <c r="D88" s="76">
        <f t="shared" si="1"/>
        <v>100</v>
      </c>
      <c r="E88" s="249" t="str">
        <f>СВОД!E88</f>
        <v>Жарникова</v>
      </c>
    </row>
    <row r="89" spans="1:5">
      <c r="A89" s="1">
        <v>89</v>
      </c>
      <c r="B89" s="2" t="s">
        <v>507</v>
      </c>
      <c r="C89" s="76">
        <v>6</v>
      </c>
      <c r="D89" s="76">
        <f t="shared" si="1"/>
        <v>0</v>
      </c>
      <c r="E89" s="249" t="str">
        <f>СВОД!E89</f>
        <v>Калинина</v>
      </c>
    </row>
    <row r="90" spans="1:5">
      <c r="A90" s="132">
        <v>90</v>
      </c>
      <c r="B90" s="133" t="s">
        <v>537</v>
      </c>
      <c r="C90" s="76">
        <v>3</v>
      </c>
      <c r="D90" s="76">
        <f t="shared" si="1"/>
        <v>50</v>
      </c>
      <c r="E90" s="249" t="str">
        <f>СВОД!E90</f>
        <v>Калинина</v>
      </c>
    </row>
    <row r="91" spans="1:5">
      <c r="A91" s="132">
        <v>91</v>
      </c>
      <c r="B91" s="133" t="s">
        <v>505</v>
      </c>
      <c r="C91" s="76">
        <v>0</v>
      </c>
      <c r="D91" s="76">
        <f t="shared" si="1"/>
        <v>100</v>
      </c>
      <c r="E91" s="249" t="str">
        <f>СВОД!E91</f>
        <v>Ахрамеева</v>
      </c>
    </row>
    <row r="92" spans="1:5">
      <c r="A92" s="1">
        <v>92</v>
      </c>
      <c r="B92" s="136" t="s">
        <v>517</v>
      </c>
      <c r="C92" s="76">
        <v>0</v>
      </c>
      <c r="D92" s="76">
        <f t="shared" si="1"/>
        <v>100</v>
      </c>
      <c r="E92" s="249" t="str">
        <f>СВОД!E92</f>
        <v>Мансурова</v>
      </c>
    </row>
    <row r="93" spans="1:5">
      <c r="A93" s="1">
        <v>93</v>
      </c>
      <c r="B93" s="136" t="s">
        <v>520</v>
      </c>
      <c r="C93" s="76">
        <v>0</v>
      </c>
      <c r="D93" s="76">
        <f t="shared" si="1"/>
        <v>100</v>
      </c>
      <c r="E93" s="249" t="str">
        <f>СВОД!E93</f>
        <v>Клементьева</v>
      </c>
    </row>
    <row r="94" spans="1:5">
      <c r="A94" s="1">
        <v>94</v>
      </c>
      <c r="B94" s="136" t="s">
        <v>516</v>
      </c>
      <c r="C94" s="76">
        <v>0</v>
      </c>
      <c r="D94" s="76">
        <f t="shared" si="1"/>
        <v>100</v>
      </c>
      <c r="E94" s="249" t="str">
        <f>СВОД!E94</f>
        <v>Клементьева</v>
      </c>
    </row>
    <row r="95" spans="1:5">
      <c r="A95" s="1">
        <v>95</v>
      </c>
      <c r="B95" s="136" t="s">
        <v>543</v>
      </c>
      <c r="C95" s="76">
        <v>0</v>
      </c>
      <c r="D95" s="76">
        <f t="shared" si="1"/>
        <v>100</v>
      </c>
      <c r="E95" s="249" t="str">
        <f>СВОД!E95</f>
        <v>Коровина</v>
      </c>
    </row>
    <row r="96" spans="1:5">
      <c r="A96" s="1">
        <v>96</v>
      </c>
      <c r="B96" s="136" t="s">
        <v>525</v>
      </c>
      <c r="C96" s="76">
        <v>5</v>
      </c>
      <c r="D96" s="76">
        <f t="shared" si="1"/>
        <v>50</v>
      </c>
      <c r="E96" s="249" t="str">
        <f>СВОД!E96</f>
        <v>Калинина</v>
      </c>
    </row>
    <row r="97" spans="1:5">
      <c r="A97" s="1">
        <v>97</v>
      </c>
      <c r="B97" s="136" t="s">
        <v>548</v>
      </c>
      <c r="C97" s="76">
        <v>0</v>
      </c>
      <c r="D97" s="76">
        <f t="shared" si="1"/>
        <v>100</v>
      </c>
      <c r="E97" s="249" t="str">
        <f>СВОД!E97</f>
        <v>Коровина</v>
      </c>
    </row>
    <row r="98" spans="1:5">
      <c r="A98" s="1">
        <v>98</v>
      </c>
      <c r="B98" s="136" t="s">
        <v>526</v>
      </c>
      <c r="C98" s="76">
        <v>0</v>
      </c>
      <c r="D98" s="76">
        <f t="shared" si="1"/>
        <v>100</v>
      </c>
      <c r="E98" s="249" t="str">
        <f>СВОД!E98</f>
        <v>Калинина</v>
      </c>
    </row>
    <row r="99" spans="1:5">
      <c r="A99" s="1">
        <v>99</v>
      </c>
      <c r="B99" s="136" t="s">
        <v>529</v>
      </c>
      <c r="C99" s="76">
        <v>0</v>
      </c>
      <c r="D99" s="76">
        <f t="shared" si="1"/>
        <v>100</v>
      </c>
      <c r="E99" s="249" t="str">
        <f>СВОД!E99</f>
        <v>Коровина</v>
      </c>
    </row>
    <row r="100" spans="1:5">
      <c r="A100" s="1">
        <v>100</v>
      </c>
      <c r="B100" s="136" t="s">
        <v>610</v>
      </c>
      <c r="C100" s="76">
        <v>0</v>
      </c>
      <c r="D100" s="76">
        <f t="shared" si="1"/>
        <v>100</v>
      </c>
      <c r="E100" s="249" t="str">
        <f>СВОД!E100</f>
        <v>Емельянова</v>
      </c>
    </row>
    <row r="101" spans="1:5">
      <c r="A101" s="1">
        <v>101</v>
      </c>
      <c r="B101" s="136" t="s">
        <v>523</v>
      </c>
      <c r="C101" s="76">
        <v>0</v>
      </c>
      <c r="D101" s="76">
        <f t="shared" si="1"/>
        <v>100</v>
      </c>
      <c r="E101" s="249" t="str">
        <f>СВОД!E101</f>
        <v>Савченко</v>
      </c>
    </row>
    <row r="102" spans="1:5">
      <c r="A102" s="132">
        <v>102</v>
      </c>
      <c r="B102" s="151" t="s">
        <v>522</v>
      </c>
      <c r="C102" s="76">
        <v>0</v>
      </c>
      <c r="D102" s="76">
        <f t="shared" si="1"/>
        <v>100</v>
      </c>
      <c r="E102" s="249" t="str">
        <f>СВОД!E102</f>
        <v>Клементьева</v>
      </c>
    </row>
    <row r="103" spans="1:5">
      <c r="A103" s="132">
        <v>103</v>
      </c>
      <c r="B103" s="151" t="s">
        <v>539</v>
      </c>
      <c r="C103" s="76">
        <v>0</v>
      </c>
      <c r="D103" s="76">
        <f t="shared" si="1"/>
        <v>100</v>
      </c>
      <c r="E103" s="249" t="str">
        <f>СВОД!E103</f>
        <v>Мансурова</v>
      </c>
    </row>
    <row r="104" spans="1:5">
      <c r="A104" s="132">
        <v>104</v>
      </c>
      <c r="B104" s="151" t="s">
        <v>540</v>
      </c>
      <c r="C104" s="76">
        <v>0</v>
      </c>
      <c r="D104" s="76">
        <f t="shared" si="1"/>
        <v>100</v>
      </c>
      <c r="E104" s="249" t="str">
        <f>СВОД!E104</f>
        <v>Хасанов</v>
      </c>
    </row>
    <row r="105" spans="1:5">
      <c r="A105" s="132">
        <v>105</v>
      </c>
      <c r="B105" s="151" t="s">
        <v>648</v>
      </c>
      <c r="C105" s="76">
        <v>0</v>
      </c>
      <c r="D105" s="76">
        <f t="shared" si="1"/>
        <v>100</v>
      </c>
      <c r="E105" s="249" t="str">
        <f>СВОД!E105</f>
        <v>Трусов</v>
      </c>
    </row>
    <row r="106" spans="1:5">
      <c r="A106" s="1">
        <v>106</v>
      </c>
      <c r="B106" s="136" t="s">
        <v>535</v>
      </c>
      <c r="C106" s="76">
        <v>0</v>
      </c>
      <c r="D106" s="76">
        <f t="shared" si="1"/>
        <v>100</v>
      </c>
      <c r="E106" s="249" t="str">
        <f>СВОД!E106</f>
        <v>Трусов</v>
      </c>
    </row>
    <row r="107" spans="1:5">
      <c r="A107" s="132">
        <v>107</v>
      </c>
      <c r="B107" s="151" t="s">
        <v>536</v>
      </c>
      <c r="C107" s="76">
        <v>0</v>
      </c>
      <c r="D107" s="76">
        <f t="shared" si="1"/>
        <v>100</v>
      </c>
      <c r="E107" s="249" t="str">
        <f>СВОД!E107</f>
        <v>Мансурова</v>
      </c>
    </row>
    <row r="108" spans="1:5">
      <c r="A108" s="1">
        <v>108</v>
      </c>
      <c r="B108" s="136" t="s">
        <v>541</v>
      </c>
      <c r="C108" s="76">
        <v>0</v>
      </c>
      <c r="D108" s="76">
        <f t="shared" si="1"/>
        <v>100</v>
      </c>
      <c r="E108" s="249" t="str">
        <f>СВОД!E108</f>
        <v>Хасанов</v>
      </c>
    </row>
    <row r="109" spans="1:5">
      <c r="A109" s="1">
        <v>109</v>
      </c>
      <c r="B109" s="136" t="s">
        <v>544</v>
      </c>
      <c r="C109" s="76">
        <v>0</v>
      </c>
      <c r="D109" s="76">
        <f t="shared" si="1"/>
        <v>100</v>
      </c>
      <c r="E109" s="249" t="str">
        <f>СВОД!E109</f>
        <v>Мансурова</v>
      </c>
    </row>
    <row r="110" spans="1:5">
      <c r="A110" s="1">
        <v>110</v>
      </c>
      <c r="B110" s="136" t="s">
        <v>550</v>
      </c>
      <c r="C110" s="76">
        <v>0</v>
      </c>
      <c r="D110" s="76">
        <f t="shared" si="1"/>
        <v>100</v>
      </c>
      <c r="E110" s="249" t="str">
        <f>СВОД!E110</f>
        <v>Мазырин</v>
      </c>
    </row>
    <row r="111" spans="1:5">
      <c r="A111" s="132">
        <v>111</v>
      </c>
      <c r="B111" s="136" t="s">
        <v>552</v>
      </c>
      <c r="C111" s="76">
        <v>0</v>
      </c>
      <c r="D111" s="76">
        <f t="shared" si="1"/>
        <v>100</v>
      </c>
      <c r="E111" s="249" t="str">
        <f>СВОД!E111</f>
        <v>Савченко</v>
      </c>
    </row>
    <row r="112" spans="1:5">
      <c r="A112" s="1">
        <v>112</v>
      </c>
      <c r="B112" s="136" t="s">
        <v>549</v>
      </c>
      <c r="C112" s="76">
        <v>0</v>
      </c>
      <c r="D112" s="76">
        <f t="shared" si="1"/>
        <v>100</v>
      </c>
      <c r="E112" s="249" t="str">
        <f>СВОД!E112</f>
        <v>Клементьева</v>
      </c>
    </row>
    <row r="113" spans="1:5">
      <c r="A113" s="132">
        <v>113</v>
      </c>
      <c r="B113" s="136" t="s">
        <v>553</v>
      </c>
      <c r="C113" s="76">
        <v>0</v>
      </c>
      <c r="D113" s="76">
        <f t="shared" si="1"/>
        <v>100</v>
      </c>
      <c r="E113" s="249" t="str">
        <f>СВОД!E113</f>
        <v>Шаламова</v>
      </c>
    </row>
    <row r="114" spans="1:5">
      <c r="A114" s="132">
        <v>114</v>
      </c>
      <c r="B114" s="136" t="s">
        <v>554</v>
      </c>
      <c r="C114" s="76">
        <v>9</v>
      </c>
      <c r="D114" s="76">
        <f t="shared" si="1"/>
        <v>0</v>
      </c>
      <c r="E114" s="249" t="str">
        <f>СВОД!E114</f>
        <v>Шаламова</v>
      </c>
    </row>
    <row r="115" spans="1:5">
      <c r="A115" s="132">
        <v>115</v>
      </c>
      <c r="B115" s="136" t="s">
        <v>555</v>
      </c>
      <c r="C115" s="76">
        <v>0</v>
      </c>
      <c r="D115" s="76">
        <f t="shared" si="1"/>
        <v>100</v>
      </c>
      <c r="E115" s="249" t="str">
        <f>СВОД!E115</f>
        <v>Ахтямова</v>
      </c>
    </row>
    <row r="116" spans="1:5">
      <c r="A116" s="132">
        <v>116</v>
      </c>
      <c r="B116" s="136" t="s">
        <v>556</v>
      </c>
      <c r="C116" s="76">
        <v>1</v>
      </c>
      <c r="D116" s="76">
        <f t="shared" si="1"/>
        <v>100</v>
      </c>
      <c r="E116" s="249" t="str">
        <f>СВОД!E116</f>
        <v>Петухов</v>
      </c>
    </row>
    <row r="117" spans="1:5">
      <c r="A117" s="132">
        <v>117</v>
      </c>
      <c r="B117" s="136" t="s">
        <v>557</v>
      </c>
      <c r="C117" s="76">
        <v>0</v>
      </c>
      <c r="D117" s="76">
        <f t="shared" si="1"/>
        <v>100</v>
      </c>
      <c r="E117" s="249" t="str">
        <f>СВОД!E117</f>
        <v>Ахтямова</v>
      </c>
    </row>
    <row r="118" spans="1:5">
      <c r="A118" s="132">
        <v>118</v>
      </c>
      <c r="B118" s="151" t="s">
        <v>558</v>
      </c>
      <c r="C118" s="76">
        <v>0</v>
      </c>
      <c r="D118" s="76">
        <f t="shared" si="1"/>
        <v>100</v>
      </c>
      <c r="E118" s="249" t="str">
        <f>СВОД!E118</f>
        <v>Савченко</v>
      </c>
    </row>
    <row r="119" spans="1:5">
      <c r="A119" s="1">
        <v>119</v>
      </c>
      <c r="B119" s="136" t="s">
        <v>579</v>
      </c>
      <c r="C119" s="76">
        <v>3</v>
      </c>
      <c r="D119" s="76">
        <f t="shared" si="1"/>
        <v>50</v>
      </c>
      <c r="E119" s="249" t="str">
        <f>СВОД!E119</f>
        <v>Савченко</v>
      </c>
    </row>
    <row r="120" spans="1:5">
      <c r="A120" s="1">
        <v>120</v>
      </c>
      <c r="B120" s="136" t="s">
        <v>573</v>
      </c>
      <c r="C120" s="76">
        <v>0</v>
      </c>
      <c r="D120" s="76">
        <f t="shared" si="1"/>
        <v>100</v>
      </c>
      <c r="E120" s="249" t="str">
        <f>СВОД!E120</f>
        <v>Неуймина</v>
      </c>
    </row>
    <row r="121" spans="1:5">
      <c r="A121" s="1">
        <v>121</v>
      </c>
      <c r="B121" s="136" t="s">
        <v>580</v>
      </c>
      <c r="C121" s="76">
        <v>0</v>
      </c>
      <c r="D121" s="76">
        <f t="shared" si="1"/>
        <v>100</v>
      </c>
      <c r="E121" s="249" t="str">
        <f>СВОД!E121</f>
        <v>Емельянова</v>
      </c>
    </row>
    <row r="122" spans="1:5">
      <c r="A122" s="1">
        <v>122</v>
      </c>
      <c r="B122" s="136" t="s">
        <v>581</v>
      </c>
      <c r="C122" s="76">
        <v>0</v>
      </c>
      <c r="D122" s="76">
        <f t="shared" si="1"/>
        <v>100</v>
      </c>
      <c r="E122" s="249" t="str">
        <f>СВОД!E122</f>
        <v>Коровина</v>
      </c>
    </row>
    <row r="123" spans="1:5">
      <c r="A123" s="1">
        <v>123</v>
      </c>
      <c r="B123" s="136" t="s">
        <v>576</v>
      </c>
      <c r="C123" s="76">
        <v>0</v>
      </c>
      <c r="D123" s="76">
        <f t="shared" si="1"/>
        <v>100</v>
      </c>
      <c r="E123" s="249" t="str">
        <f>СВОД!E123</f>
        <v>Неуймина</v>
      </c>
    </row>
    <row r="124" spans="1:5">
      <c r="A124" s="1">
        <v>124</v>
      </c>
      <c r="B124" s="136" t="s">
        <v>583</v>
      </c>
      <c r="C124" s="76">
        <v>0</v>
      </c>
      <c r="D124" s="76">
        <f t="shared" si="1"/>
        <v>100</v>
      </c>
      <c r="E124" s="249" t="str">
        <f>СВОД!E124</f>
        <v>Мазырин</v>
      </c>
    </row>
    <row r="125" spans="1:5">
      <c r="A125" s="1">
        <v>125</v>
      </c>
      <c r="B125" s="136" t="s">
        <v>587</v>
      </c>
      <c r="C125" s="76">
        <v>0</v>
      </c>
      <c r="D125" s="76">
        <f t="shared" si="1"/>
        <v>100</v>
      </c>
      <c r="E125" s="249" t="str">
        <f>СВОД!E125</f>
        <v>Хасанов</v>
      </c>
    </row>
    <row r="126" spans="1:5">
      <c r="A126" s="1">
        <v>126</v>
      </c>
      <c r="B126" s="136" t="s">
        <v>582</v>
      </c>
      <c r="C126" s="76">
        <v>0</v>
      </c>
      <c r="D126" s="76">
        <f t="shared" si="1"/>
        <v>100</v>
      </c>
      <c r="E126" s="249" t="str">
        <f>СВОД!E126</f>
        <v>Коровина</v>
      </c>
    </row>
    <row r="127" spans="1:5">
      <c r="A127" s="1">
        <v>127</v>
      </c>
      <c r="B127" s="136" t="s">
        <v>586</v>
      </c>
      <c r="C127" s="76">
        <v>0</v>
      </c>
      <c r="D127" s="76">
        <f t="shared" si="1"/>
        <v>100</v>
      </c>
      <c r="E127" s="249" t="str">
        <f>СВОД!E127</f>
        <v>Мазырин</v>
      </c>
    </row>
    <row r="128" spans="1:5">
      <c r="A128" s="1">
        <v>128</v>
      </c>
      <c r="B128" s="136" t="s">
        <v>590</v>
      </c>
      <c r="C128" s="76">
        <v>0</v>
      </c>
      <c r="D128" s="76">
        <f t="shared" si="1"/>
        <v>100</v>
      </c>
      <c r="E128" s="249" t="str">
        <f>СВОД!E128</f>
        <v>Мансурова</v>
      </c>
    </row>
    <row r="129" spans="1:5">
      <c r="A129" s="1">
        <v>129</v>
      </c>
      <c r="B129" s="136" t="s">
        <v>600</v>
      </c>
      <c r="C129" s="76">
        <v>0</v>
      </c>
      <c r="D129" s="76">
        <f t="shared" si="1"/>
        <v>100</v>
      </c>
      <c r="E129" s="249" t="str">
        <f>СВОД!E129</f>
        <v>Савченко</v>
      </c>
    </row>
    <row r="130" spans="1:5">
      <c r="A130" s="1">
        <v>130</v>
      </c>
      <c r="B130" s="136" t="s">
        <v>591</v>
      </c>
      <c r="C130" s="76">
        <v>0</v>
      </c>
      <c r="D130" s="76">
        <f t="shared" si="1"/>
        <v>100</v>
      </c>
      <c r="E130" s="249" t="str">
        <f>СВОД!E130</f>
        <v>Емельянова</v>
      </c>
    </row>
    <row r="131" spans="1:5">
      <c r="A131" s="1">
        <v>131</v>
      </c>
      <c r="B131" s="136" t="s">
        <v>597</v>
      </c>
      <c r="C131" s="76">
        <v>0</v>
      </c>
      <c r="D131" s="76">
        <f t="shared" si="1"/>
        <v>100</v>
      </c>
      <c r="E131" s="249" t="str">
        <f>СВОД!E131</f>
        <v>Трусов</v>
      </c>
    </row>
    <row r="132" spans="1:5">
      <c r="A132" s="1">
        <v>132</v>
      </c>
      <c r="B132" s="136" t="s">
        <v>608</v>
      </c>
      <c r="C132" s="76">
        <v>0</v>
      </c>
      <c r="D132" s="76">
        <f t="shared" si="1"/>
        <v>100</v>
      </c>
      <c r="E132" s="249" t="str">
        <f>СВОД!E132</f>
        <v>Шаламова</v>
      </c>
    </row>
    <row r="133" spans="1:5">
      <c r="A133" s="1">
        <v>133</v>
      </c>
      <c r="B133" s="136" t="s">
        <v>630</v>
      </c>
      <c r="C133" s="76">
        <v>0</v>
      </c>
      <c r="D133" s="76">
        <f t="shared" si="1"/>
        <v>100</v>
      </c>
      <c r="E133" s="249" t="str">
        <f>СВОД!E133</f>
        <v>Савченко</v>
      </c>
    </row>
    <row r="134" spans="1:5">
      <c r="A134" s="1">
        <v>134</v>
      </c>
      <c r="B134" s="136" t="s">
        <v>637</v>
      </c>
      <c r="C134" s="76">
        <v>0</v>
      </c>
      <c r="D134" s="76">
        <f t="shared" si="1"/>
        <v>100</v>
      </c>
      <c r="E134" s="249" t="str">
        <f>СВОД!E134</f>
        <v>Шаламова</v>
      </c>
    </row>
    <row r="135" spans="1:5">
      <c r="A135" s="136">
        <v>135</v>
      </c>
      <c r="B135" s="117" t="s">
        <v>601</v>
      </c>
      <c r="C135" s="76">
        <v>0</v>
      </c>
      <c r="D135" s="76">
        <f t="shared" ref="D135:D152" si="2">IF(C135&lt;3,100,IF(C135&lt;6,50,0))</f>
        <v>100</v>
      </c>
      <c r="E135" s="249" t="str">
        <f>СВОД!E135</f>
        <v>Хасанов</v>
      </c>
    </row>
    <row r="136" spans="1:5">
      <c r="A136" s="136">
        <v>136</v>
      </c>
      <c r="B136" s="117" t="s">
        <v>602</v>
      </c>
      <c r="C136" s="76">
        <v>4</v>
      </c>
      <c r="D136" s="76">
        <f t="shared" si="2"/>
        <v>50</v>
      </c>
      <c r="E136" s="249" t="str">
        <f>СВОД!E136</f>
        <v>Мансурова</v>
      </c>
    </row>
    <row r="137" spans="1:5">
      <c r="A137" s="136">
        <v>137</v>
      </c>
      <c r="B137" s="117" t="s">
        <v>604</v>
      </c>
      <c r="C137" s="76">
        <v>0</v>
      </c>
      <c r="D137" s="76">
        <f t="shared" si="2"/>
        <v>100</v>
      </c>
      <c r="E137" s="249" t="str">
        <f>СВОД!E137</f>
        <v>Савченко</v>
      </c>
    </row>
    <row r="138" spans="1:5">
      <c r="A138" s="136">
        <v>138</v>
      </c>
      <c r="B138" s="117" t="s">
        <v>634</v>
      </c>
      <c r="C138" s="76">
        <v>4</v>
      </c>
      <c r="D138" s="76">
        <f t="shared" si="2"/>
        <v>50</v>
      </c>
      <c r="E138" s="249" t="str">
        <f>СВОД!E138</f>
        <v>Калинина</v>
      </c>
    </row>
    <row r="139" spans="1:5">
      <c r="A139" s="136">
        <v>139</v>
      </c>
      <c r="B139" s="117" t="s">
        <v>609</v>
      </c>
      <c r="C139" s="76">
        <v>18</v>
      </c>
      <c r="D139" s="76">
        <f t="shared" si="2"/>
        <v>0</v>
      </c>
      <c r="E139" s="249" t="str">
        <f>СВОД!E139</f>
        <v>Савченко</v>
      </c>
    </row>
    <row r="140" spans="1:5">
      <c r="A140" s="136">
        <v>140</v>
      </c>
      <c r="B140" s="117" t="s">
        <v>619</v>
      </c>
      <c r="C140" s="76">
        <v>0</v>
      </c>
      <c r="D140" s="76">
        <f t="shared" si="2"/>
        <v>100</v>
      </c>
      <c r="E140" s="249" t="str">
        <f>СВОД!E140</f>
        <v>Клементьева</v>
      </c>
    </row>
    <row r="141" spans="1:5">
      <c r="A141" s="136">
        <v>141</v>
      </c>
      <c r="B141" s="117" t="s">
        <v>616</v>
      </c>
      <c r="C141" s="76">
        <v>0</v>
      </c>
      <c r="D141" s="76">
        <f t="shared" si="2"/>
        <v>100</v>
      </c>
      <c r="E141" s="249" t="str">
        <f>СВОД!E141</f>
        <v>Калинина</v>
      </c>
    </row>
    <row r="142" spans="1:5">
      <c r="A142" s="136">
        <v>142</v>
      </c>
      <c r="B142" s="117" t="s">
        <v>646</v>
      </c>
      <c r="C142" s="76">
        <v>0</v>
      </c>
      <c r="D142" s="76">
        <f t="shared" si="2"/>
        <v>100</v>
      </c>
      <c r="E142" s="249" t="str">
        <f>СВОД!E142</f>
        <v>Хасанов</v>
      </c>
    </row>
    <row r="143" spans="1:5">
      <c r="A143" s="136">
        <v>143</v>
      </c>
      <c r="B143" s="117" t="s">
        <v>638</v>
      </c>
      <c r="C143" s="76">
        <v>0</v>
      </c>
      <c r="D143" s="76">
        <f t="shared" si="2"/>
        <v>100</v>
      </c>
      <c r="E143" s="249" t="str">
        <f>СВОД!E143</f>
        <v>Петухов</v>
      </c>
    </row>
    <row r="144" spans="1:5">
      <c r="A144" s="136">
        <v>144</v>
      </c>
      <c r="B144" s="117" t="s">
        <v>639</v>
      </c>
      <c r="C144" s="76">
        <v>0</v>
      </c>
      <c r="D144" s="76">
        <f t="shared" si="2"/>
        <v>100</v>
      </c>
      <c r="E144" s="249" t="str">
        <f>СВОД!E144</f>
        <v>Петухов</v>
      </c>
    </row>
    <row r="145" spans="1:5">
      <c r="A145" s="136">
        <v>145</v>
      </c>
      <c r="B145" s="117" t="s">
        <v>647</v>
      </c>
      <c r="C145" s="76">
        <v>0</v>
      </c>
      <c r="D145" s="76">
        <f t="shared" si="2"/>
        <v>100</v>
      </c>
      <c r="E145" s="249" t="str">
        <f>СВОД!E145</f>
        <v>Ахтямова</v>
      </c>
    </row>
    <row r="146" spans="1:5">
      <c r="A146" s="136">
        <v>146</v>
      </c>
      <c r="B146" s="117" t="s">
        <v>658</v>
      </c>
      <c r="C146" s="76">
        <v>0</v>
      </c>
      <c r="D146" s="76">
        <f t="shared" si="2"/>
        <v>100</v>
      </c>
      <c r="E146" s="249" t="str">
        <f>СВОД!E146</f>
        <v>Емельянова</v>
      </c>
    </row>
    <row r="147" spans="1:5">
      <c r="A147" s="136">
        <v>147</v>
      </c>
      <c r="B147" s="117" t="s">
        <v>643</v>
      </c>
      <c r="C147" s="76">
        <v>0</v>
      </c>
      <c r="D147" s="76">
        <f t="shared" si="2"/>
        <v>100</v>
      </c>
      <c r="E147" s="249" t="str">
        <f>СВОД!E147</f>
        <v>Жарникова</v>
      </c>
    </row>
    <row r="148" spans="1:5">
      <c r="A148" s="136">
        <v>148</v>
      </c>
      <c r="B148" s="117" t="s">
        <v>659</v>
      </c>
      <c r="C148" s="76">
        <v>0</v>
      </c>
      <c r="D148" s="76">
        <f t="shared" si="2"/>
        <v>100</v>
      </c>
      <c r="E148" s="249" t="str">
        <f>СВОД!E148</f>
        <v>Емельянова</v>
      </c>
    </row>
    <row r="149" spans="1:5">
      <c r="A149" s="136">
        <v>149</v>
      </c>
      <c r="B149" s="216" t="s">
        <v>651</v>
      </c>
      <c r="C149" s="76">
        <v>0</v>
      </c>
      <c r="D149" s="76">
        <f t="shared" si="2"/>
        <v>100</v>
      </c>
      <c r="E149" s="249" t="str">
        <f>СВОД!E149</f>
        <v>Мазырин</v>
      </c>
    </row>
    <row r="150" spans="1:5">
      <c r="A150" s="136">
        <v>150</v>
      </c>
      <c r="B150" s="216" t="s">
        <v>660</v>
      </c>
      <c r="C150" s="76">
        <v>0</v>
      </c>
      <c r="D150" s="76">
        <f t="shared" si="2"/>
        <v>100</v>
      </c>
      <c r="E150" s="249" t="str">
        <f>СВОД!E150</f>
        <v>Коровина</v>
      </c>
    </row>
    <row r="151" spans="1:5">
      <c r="A151" s="136">
        <v>151</v>
      </c>
      <c r="B151" s="216" t="s">
        <v>653</v>
      </c>
      <c r="C151" s="76">
        <v>0</v>
      </c>
      <c r="D151" s="76">
        <f t="shared" si="2"/>
        <v>100</v>
      </c>
      <c r="E151" s="249" t="str">
        <f>СВОД!E151</f>
        <v>Калинина</v>
      </c>
    </row>
    <row r="152" spans="1:5">
      <c r="A152" s="136">
        <v>152</v>
      </c>
      <c r="B152" s="216" t="s">
        <v>661</v>
      </c>
      <c r="C152" s="76">
        <v>6</v>
      </c>
      <c r="D152" s="76">
        <f t="shared" si="2"/>
        <v>0</v>
      </c>
      <c r="E152" s="249" t="str">
        <f>СВОД!E152</f>
        <v>Савченко</v>
      </c>
    </row>
    <row r="153" spans="1:5">
      <c r="A153" s="136">
        <v>153</v>
      </c>
      <c r="B153" s="136" t="s">
        <v>679</v>
      </c>
      <c r="C153" s="76">
        <v>0</v>
      </c>
      <c r="D153" s="76">
        <f t="shared" ref="D153:D193" si="3">IF(C153&lt;3,100,IF(C153&lt;6,50,0))</f>
        <v>100</v>
      </c>
      <c r="E153" s="249" t="str">
        <f>СВОД!E153</f>
        <v>Мансурова</v>
      </c>
    </row>
    <row r="154" spans="1:5">
      <c r="A154" s="136">
        <v>155</v>
      </c>
      <c r="B154" s="136" t="s">
        <v>656</v>
      </c>
      <c r="C154" s="76">
        <v>5</v>
      </c>
      <c r="D154" s="76">
        <f t="shared" si="3"/>
        <v>50</v>
      </c>
      <c r="E154" s="249" t="str">
        <f>СВОД!E154</f>
        <v>Дарьин</v>
      </c>
    </row>
    <row r="155" spans="1:5">
      <c r="A155" s="136">
        <v>156</v>
      </c>
      <c r="B155" s="136" t="s">
        <v>657</v>
      </c>
      <c r="C155" s="76">
        <v>0</v>
      </c>
      <c r="D155" s="76">
        <f t="shared" si="3"/>
        <v>100</v>
      </c>
      <c r="E155" s="249" t="str">
        <f>СВОД!E155</f>
        <v>Мазырин</v>
      </c>
    </row>
    <row r="156" spans="1:5">
      <c r="A156" s="136">
        <v>157</v>
      </c>
      <c r="B156" s="117" t="s">
        <v>742</v>
      </c>
      <c r="C156" s="76">
        <v>0</v>
      </c>
      <c r="D156" s="76">
        <f t="shared" si="3"/>
        <v>100</v>
      </c>
      <c r="E156" s="249" t="str">
        <f>СВОД!E156</f>
        <v>Калинина</v>
      </c>
    </row>
    <row r="157" spans="1:5">
      <c r="A157" s="136">
        <v>158</v>
      </c>
      <c r="B157" s="136" t="s">
        <v>665</v>
      </c>
      <c r="C157" s="76">
        <v>0</v>
      </c>
      <c r="D157" s="76">
        <f t="shared" si="3"/>
        <v>100</v>
      </c>
      <c r="E157" s="249" t="str">
        <f>СВОД!E157</f>
        <v>Емельянова</v>
      </c>
    </row>
    <row r="158" spans="1:5">
      <c r="A158" s="136">
        <v>159</v>
      </c>
      <c r="B158" s="136" t="s">
        <v>664</v>
      </c>
      <c r="C158" s="76">
        <v>0</v>
      </c>
      <c r="D158" s="76">
        <f t="shared" si="3"/>
        <v>100</v>
      </c>
      <c r="E158" s="249" t="str">
        <f>СВОД!E158</f>
        <v>Мазырин</v>
      </c>
    </row>
    <row r="159" spans="1:5">
      <c r="A159" s="136">
        <v>160</v>
      </c>
      <c r="B159" s="136" t="s">
        <v>731</v>
      </c>
      <c r="C159" s="76">
        <v>0</v>
      </c>
      <c r="D159" s="76">
        <f t="shared" si="3"/>
        <v>100</v>
      </c>
      <c r="E159" s="249" t="str">
        <f>СВОД!E159</f>
        <v>Петухов</v>
      </c>
    </row>
    <row r="160" spans="1:5">
      <c r="A160" s="136">
        <v>161</v>
      </c>
      <c r="B160" s="136" t="s">
        <v>670</v>
      </c>
      <c r="C160" s="76">
        <v>6</v>
      </c>
      <c r="D160" s="76">
        <f t="shared" si="3"/>
        <v>0</v>
      </c>
      <c r="E160" s="249" t="str">
        <f>СВОД!E160</f>
        <v>Трусов</v>
      </c>
    </row>
    <row r="161" spans="1:5">
      <c r="A161" s="136">
        <v>162</v>
      </c>
      <c r="B161" s="136" t="s">
        <v>671</v>
      </c>
      <c r="C161" s="76">
        <v>0</v>
      </c>
      <c r="D161" s="76">
        <f t="shared" si="3"/>
        <v>100</v>
      </c>
      <c r="E161" s="249" t="str">
        <f>СВОД!E161</f>
        <v>Савченко</v>
      </c>
    </row>
    <row r="162" spans="1:5">
      <c r="A162" s="136">
        <v>163</v>
      </c>
      <c r="B162" s="136" t="s">
        <v>672</v>
      </c>
      <c r="C162" s="76">
        <v>0</v>
      </c>
      <c r="D162" s="76">
        <f t="shared" si="3"/>
        <v>100</v>
      </c>
      <c r="E162" s="249" t="str">
        <f>СВОД!E162</f>
        <v>Неуймина</v>
      </c>
    </row>
    <row r="163" spans="1:5">
      <c r="A163" s="136">
        <v>165</v>
      </c>
      <c r="B163" s="136" t="s">
        <v>686</v>
      </c>
      <c r="C163" s="76">
        <v>0</v>
      </c>
      <c r="D163" s="76">
        <f t="shared" si="3"/>
        <v>100</v>
      </c>
      <c r="E163" s="249" t="str">
        <f>СВОД!E163</f>
        <v>Емельянова</v>
      </c>
    </row>
    <row r="164" spans="1:5">
      <c r="A164" s="136">
        <v>166</v>
      </c>
      <c r="B164" s="136" t="s">
        <v>687</v>
      </c>
      <c r="C164" s="76">
        <v>0</v>
      </c>
      <c r="D164" s="76">
        <f t="shared" si="3"/>
        <v>100</v>
      </c>
      <c r="E164" s="249" t="str">
        <f>СВОД!E164</f>
        <v>Савченко</v>
      </c>
    </row>
    <row r="165" spans="1:5">
      <c r="A165" s="136">
        <v>167</v>
      </c>
      <c r="B165" s="136" t="s">
        <v>688</v>
      </c>
      <c r="C165" s="76">
        <v>0</v>
      </c>
      <c r="D165" s="76">
        <f t="shared" si="3"/>
        <v>100</v>
      </c>
      <c r="E165" s="249" t="str">
        <f>СВОД!E165</f>
        <v>Емельянова</v>
      </c>
    </row>
    <row r="166" spans="1:5">
      <c r="A166" s="136">
        <v>168</v>
      </c>
      <c r="B166" s="136" t="s">
        <v>678</v>
      </c>
      <c r="C166" s="76">
        <v>0</v>
      </c>
      <c r="D166" s="76">
        <f t="shared" si="3"/>
        <v>100</v>
      </c>
      <c r="E166" s="249" t="str">
        <f>СВОД!E166</f>
        <v>Жарникова</v>
      </c>
    </row>
    <row r="167" spans="1:5">
      <c r="A167" s="136">
        <v>173</v>
      </c>
      <c r="B167" s="136" t="s">
        <v>806</v>
      </c>
      <c r="C167" s="76">
        <v>0</v>
      </c>
      <c r="D167" s="76">
        <f t="shared" si="3"/>
        <v>100</v>
      </c>
      <c r="E167" s="249" t="str">
        <f>СВОД!E167</f>
        <v>Савченко</v>
      </c>
    </row>
    <row r="168" spans="1:5">
      <c r="A168" s="136">
        <v>174</v>
      </c>
      <c r="B168" s="117" t="s">
        <v>734</v>
      </c>
      <c r="C168" s="76">
        <v>1</v>
      </c>
      <c r="D168" s="76">
        <f t="shared" si="3"/>
        <v>100</v>
      </c>
      <c r="E168" s="249" t="str">
        <f>СВОД!E168</f>
        <v>Ахтямова</v>
      </c>
    </row>
    <row r="169" spans="1:5">
      <c r="A169" s="136">
        <v>175</v>
      </c>
      <c r="B169" s="136" t="s">
        <v>794</v>
      </c>
      <c r="C169" s="76">
        <v>0</v>
      </c>
      <c r="D169" s="76">
        <f t="shared" si="3"/>
        <v>100</v>
      </c>
      <c r="E169" s="249" t="str">
        <f>СВОД!E169</f>
        <v>Калинина</v>
      </c>
    </row>
    <row r="170" spans="1:5">
      <c r="A170" s="136">
        <v>176</v>
      </c>
      <c r="B170" s="136" t="s">
        <v>795</v>
      </c>
      <c r="C170" s="76">
        <v>0</v>
      </c>
      <c r="D170" s="76">
        <f t="shared" si="3"/>
        <v>100</v>
      </c>
      <c r="E170" s="249" t="str">
        <f>СВОД!E170</f>
        <v>Клементьева</v>
      </c>
    </row>
    <row r="171" spans="1:5">
      <c r="A171" s="136">
        <v>178</v>
      </c>
      <c r="B171" s="136" t="s">
        <v>753</v>
      </c>
      <c r="C171" s="76">
        <v>0</v>
      </c>
      <c r="D171" s="76">
        <f t="shared" si="3"/>
        <v>100</v>
      </c>
      <c r="E171" s="249" t="str">
        <f>СВОД!E171</f>
        <v xml:space="preserve">Ахрамеева </v>
      </c>
    </row>
    <row r="172" spans="1:5">
      <c r="A172" s="136">
        <v>179</v>
      </c>
      <c r="B172" s="136" t="s">
        <v>754</v>
      </c>
      <c r="C172" s="76">
        <v>0</v>
      </c>
      <c r="D172" s="76">
        <f t="shared" si="3"/>
        <v>100</v>
      </c>
      <c r="E172" s="249" t="str">
        <f>СВОД!E172</f>
        <v>Клементьева</v>
      </c>
    </row>
    <row r="173" spans="1:5">
      <c r="A173" s="136">
        <v>180</v>
      </c>
      <c r="B173" s="136" t="s">
        <v>796</v>
      </c>
      <c r="C173" s="76">
        <v>0</v>
      </c>
      <c r="D173" s="76">
        <f t="shared" si="3"/>
        <v>100</v>
      </c>
      <c r="E173" s="249" t="str">
        <f>СВОД!E173</f>
        <v>Калинина</v>
      </c>
    </row>
    <row r="174" spans="1:5">
      <c r="A174" s="136">
        <v>181</v>
      </c>
      <c r="B174" s="117" t="s">
        <v>743</v>
      </c>
      <c r="C174" s="76">
        <v>1</v>
      </c>
      <c r="D174" s="76">
        <f t="shared" si="3"/>
        <v>100</v>
      </c>
      <c r="E174" s="249" t="str">
        <f>СВОД!E174</f>
        <v>Савченко</v>
      </c>
    </row>
    <row r="175" spans="1:5">
      <c r="A175" s="136">
        <v>182</v>
      </c>
      <c r="B175" s="117" t="s">
        <v>749</v>
      </c>
      <c r="C175" s="76">
        <v>0</v>
      </c>
      <c r="D175" s="76">
        <f t="shared" si="3"/>
        <v>100</v>
      </c>
      <c r="E175" s="249" t="str">
        <f>СВОД!E175</f>
        <v>Ахтямова</v>
      </c>
    </row>
    <row r="176" spans="1:5">
      <c r="A176" s="136">
        <v>183</v>
      </c>
      <c r="B176" s="117" t="s">
        <v>782</v>
      </c>
      <c r="C176" s="76">
        <v>0</v>
      </c>
      <c r="D176" s="76">
        <f t="shared" si="3"/>
        <v>100</v>
      </c>
      <c r="E176" s="249" t="str">
        <f>СВОД!E176</f>
        <v>Сазонова</v>
      </c>
    </row>
    <row r="177" spans="1:6">
      <c r="A177" s="136">
        <v>184</v>
      </c>
      <c r="B177" s="117" t="s">
        <v>783</v>
      </c>
      <c r="C177" s="76">
        <v>0</v>
      </c>
      <c r="D177" s="76">
        <f t="shared" si="3"/>
        <v>100</v>
      </c>
      <c r="E177" s="249" t="str">
        <f>СВОД!E177</f>
        <v>Сазонова</v>
      </c>
    </row>
    <row r="178" spans="1:6">
      <c r="A178" s="136">
        <v>185</v>
      </c>
      <c r="B178" s="117" t="s">
        <v>758</v>
      </c>
      <c r="C178" s="76">
        <v>1</v>
      </c>
      <c r="D178" s="76">
        <f t="shared" si="3"/>
        <v>100</v>
      </c>
      <c r="E178" s="249" t="str">
        <f>СВОД!E178</f>
        <v>Ахтямова</v>
      </c>
    </row>
    <row r="179" spans="1:6">
      <c r="A179" s="136">
        <v>186</v>
      </c>
      <c r="B179" s="117" t="s">
        <v>744</v>
      </c>
      <c r="C179" s="76">
        <v>0</v>
      </c>
      <c r="D179" s="76">
        <f t="shared" si="3"/>
        <v>100</v>
      </c>
      <c r="E179" s="249" t="str">
        <f>СВОД!E179</f>
        <v>Емельянова</v>
      </c>
    </row>
    <row r="180" spans="1:6">
      <c r="A180" s="136">
        <v>187</v>
      </c>
      <c r="B180" s="117" t="s">
        <v>745</v>
      </c>
      <c r="C180" s="76">
        <v>0</v>
      </c>
      <c r="D180" s="76">
        <f t="shared" si="3"/>
        <v>100</v>
      </c>
      <c r="E180" s="249" t="str">
        <f>СВОД!E180</f>
        <v>Клементьева</v>
      </c>
    </row>
    <row r="181" spans="1:6">
      <c r="A181" s="136">
        <v>188</v>
      </c>
      <c r="B181" s="117" t="s">
        <v>759</v>
      </c>
      <c r="C181" s="76">
        <v>1</v>
      </c>
      <c r="D181" s="76">
        <f t="shared" si="3"/>
        <v>100</v>
      </c>
      <c r="E181" s="249" t="str">
        <f>СВОД!E181</f>
        <v>Савченко</v>
      </c>
    </row>
    <row r="182" spans="1:6">
      <c r="A182" s="136">
        <v>189</v>
      </c>
      <c r="B182" s="136" t="s">
        <v>797</v>
      </c>
      <c r="C182" s="76">
        <v>0</v>
      </c>
      <c r="D182" s="76">
        <f t="shared" si="3"/>
        <v>100</v>
      </c>
      <c r="E182" s="249" t="str">
        <f>СВОД!E182</f>
        <v>Дарьин</v>
      </c>
    </row>
    <row r="183" spans="1:6">
      <c r="A183" s="136">
        <v>190</v>
      </c>
      <c r="B183" s="136" t="s">
        <v>807</v>
      </c>
      <c r="C183" s="76">
        <v>0</v>
      </c>
      <c r="D183" s="76">
        <f t="shared" si="3"/>
        <v>100</v>
      </c>
      <c r="E183" s="249" t="str">
        <f>СВОД!E183</f>
        <v>Емельянова</v>
      </c>
    </row>
    <row r="184" spans="1:6">
      <c r="A184" s="136">
        <v>191</v>
      </c>
      <c r="B184" s="136" t="s">
        <v>808</v>
      </c>
      <c r="C184" s="76">
        <v>0</v>
      </c>
      <c r="D184" s="76">
        <f t="shared" si="3"/>
        <v>100</v>
      </c>
      <c r="E184" s="249" t="str">
        <f>СВОД!E184</f>
        <v>Емельянова</v>
      </c>
    </row>
    <row r="185" spans="1:6">
      <c r="A185" s="136">
        <v>194</v>
      </c>
      <c r="B185" s="117" t="s">
        <v>773</v>
      </c>
      <c r="C185" s="76">
        <v>1</v>
      </c>
      <c r="D185" s="76">
        <f t="shared" si="3"/>
        <v>100</v>
      </c>
      <c r="E185" s="249" t="str">
        <f>СВОД!E185</f>
        <v>Дарьин</v>
      </c>
    </row>
    <row r="186" spans="1:6">
      <c r="A186" s="136">
        <v>195</v>
      </c>
      <c r="B186" s="117" t="s">
        <v>781</v>
      </c>
      <c r="C186" s="76">
        <v>0</v>
      </c>
      <c r="D186" s="76">
        <f t="shared" si="3"/>
        <v>100</v>
      </c>
      <c r="E186" s="249" t="str">
        <f>СВОД!E186</f>
        <v>Сазонова</v>
      </c>
    </row>
    <row r="187" spans="1:6">
      <c r="A187" s="136">
        <v>196</v>
      </c>
      <c r="B187" s="136" t="s">
        <v>809</v>
      </c>
      <c r="C187" s="76">
        <v>0</v>
      </c>
      <c r="D187" s="76">
        <f t="shared" si="3"/>
        <v>100</v>
      </c>
      <c r="E187" s="249" t="str">
        <f>СВОД!E187</f>
        <v>Мансурова</v>
      </c>
    </row>
    <row r="188" spans="1:6">
      <c r="A188" s="136">
        <v>197</v>
      </c>
      <c r="B188" s="117" t="s">
        <v>750</v>
      </c>
      <c r="C188" s="76">
        <v>0</v>
      </c>
      <c r="D188" s="76">
        <f t="shared" si="3"/>
        <v>100</v>
      </c>
      <c r="E188" s="249" t="str">
        <f>СВОД!E188</f>
        <v>Хасанов</v>
      </c>
    </row>
    <row r="189" spans="1:6">
      <c r="A189" s="136">
        <v>199</v>
      </c>
      <c r="B189" s="136" t="s">
        <v>810</v>
      </c>
      <c r="C189" s="76">
        <v>0</v>
      </c>
      <c r="D189" s="76">
        <f t="shared" si="3"/>
        <v>100</v>
      </c>
      <c r="E189" s="249" t="str">
        <f>СВОД!E189</f>
        <v>Коровина</v>
      </c>
    </row>
    <row r="190" spans="1:6">
      <c r="A190" s="136">
        <v>200</v>
      </c>
      <c r="B190" s="117" t="s">
        <v>780</v>
      </c>
      <c r="C190" s="76">
        <v>0</v>
      </c>
      <c r="D190" s="76">
        <f t="shared" si="3"/>
        <v>100</v>
      </c>
      <c r="E190" s="249" t="str">
        <f>СВОД!E190</f>
        <v>Савченко</v>
      </c>
      <c r="F190" s="81"/>
    </row>
    <row r="191" spans="1:6">
      <c r="A191" s="136">
        <v>204</v>
      </c>
      <c r="B191" s="136" t="s">
        <v>802</v>
      </c>
      <c r="C191" s="76">
        <v>0</v>
      </c>
      <c r="D191" s="76">
        <f t="shared" si="3"/>
        <v>100</v>
      </c>
      <c r="E191" s="249" t="str">
        <f>СВОД!E191</f>
        <v>Неуймина</v>
      </c>
      <c r="F191" s="81"/>
    </row>
    <row r="192" spans="1:6">
      <c r="A192" s="136">
        <v>206</v>
      </c>
      <c r="B192" s="136" t="s">
        <v>811</v>
      </c>
      <c r="C192" s="76">
        <v>0</v>
      </c>
      <c r="D192" s="76">
        <f t="shared" si="3"/>
        <v>100</v>
      </c>
      <c r="E192" s="249" t="str">
        <f>СВОД!E192</f>
        <v>Ахтямова</v>
      </c>
      <c r="F192" s="81"/>
    </row>
    <row r="193" spans="1:7">
      <c r="A193" s="136">
        <v>207</v>
      </c>
      <c r="B193" s="136" t="s">
        <v>812</v>
      </c>
      <c r="C193" s="76">
        <v>0</v>
      </c>
      <c r="D193" s="76">
        <f t="shared" si="3"/>
        <v>100</v>
      </c>
      <c r="E193" s="249" t="str">
        <f>СВОД!E193</f>
        <v>Ахтямова</v>
      </c>
      <c r="F193" s="81"/>
    </row>
    <row r="196" spans="1:7">
      <c r="A196" s="2">
        <v>1</v>
      </c>
      <c r="B196" s="136" t="s">
        <v>530</v>
      </c>
      <c r="C196" s="218">
        <f>AVERAGE(C68,C115,C117,C145,C168,C175,C178,C192,C193)</f>
        <v>0.22222222222222221</v>
      </c>
      <c r="D196" s="76">
        <f t="shared" ref="D196:D211" si="4">IF(C196&lt;3,100,IF(C196&lt;6,50,0))</f>
        <v>100</v>
      </c>
      <c r="G196" s="121"/>
    </row>
    <row r="197" spans="1:7">
      <c r="A197" s="2">
        <v>2</v>
      </c>
      <c r="B197" s="136" t="s">
        <v>761</v>
      </c>
      <c r="C197" s="218">
        <f>AVERAGE(C53,C54,C69,C116,C143,C144,C159)</f>
        <v>0.2857142857142857</v>
      </c>
      <c r="D197" s="76">
        <f t="shared" si="4"/>
        <v>100</v>
      </c>
      <c r="G197" s="121"/>
    </row>
    <row r="198" spans="1:7">
      <c r="A198" s="2">
        <v>3</v>
      </c>
      <c r="B198" s="136" t="s">
        <v>697</v>
      </c>
      <c r="C198" s="218">
        <f>AVERAGE(C80,C100,C121,C130,C146,C148,C157,C163,C165,C179,C183,C184)</f>
        <v>0</v>
      </c>
      <c r="D198" s="76">
        <f t="shared" si="4"/>
        <v>100</v>
      </c>
      <c r="G198" s="121"/>
    </row>
    <row r="199" spans="1:7">
      <c r="A199" s="2">
        <v>4</v>
      </c>
      <c r="B199" s="136" t="s">
        <v>567</v>
      </c>
      <c r="C199" s="218">
        <f>AVERAGE(C95,C97,C99,C122,C126,C150,C189)</f>
        <v>0</v>
      </c>
      <c r="D199" s="76">
        <f t="shared" si="4"/>
        <v>100</v>
      </c>
      <c r="G199" s="121"/>
    </row>
    <row r="200" spans="1:7">
      <c r="A200" s="2">
        <v>5</v>
      </c>
      <c r="B200" s="136" t="s">
        <v>169</v>
      </c>
      <c r="C200" s="218">
        <f>AVERAGE(C190,C72,C73,C84,C101,C111,C118,C119,C129,C133,C137,C139,C152,C161,C164,C174,C181,C167)</f>
        <v>2.2777777777777777</v>
      </c>
      <c r="D200" s="76">
        <f t="shared" si="4"/>
        <v>100</v>
      </c>
      <c r="G200" s="121"/>
    </row>
    <row r="201" spans="1:7">
      <c r="A201" s="2">
        <v>6</v>
      </c>
      <c r="B201" s="136" t="s">
        <v>626</v>
      </c>
      <c r="C201" s="218">
        <f>AVERAGE(C61,C76,C105,C106,C131,C160)</f>
        <v>1</v>
      </c>
      <c r="D201" s="76">
        <f t="shared" si="4"/>
        <v>100</v>
      </c>
      <c r="G201" s="121"/>
    </row>
    <row r="202" spans="1:7">
      <c r="A202" s="2">
        <v>7</v>
      </c>
      <c r="B202" s="136" t="s">
        <v>763</v>
      </c>
      <c r="C202" s="218">
        <f>AVERAGE(C113,C114,C132,C134)</f>
        <v>2.25</v>
      </c>
      <c r="D202" s="76">
        <f t="shared" si="4"/>
        <v>100</v>
      </c>
      <c r="G202" s="121"/>
    </row>
    <row r="203" spans="1:7">
      <c r="A203" s="2">
        <v>8</v>
      </c>
      <c r="B203" s="136" t="s">
        <v>698</v>
      </c>
      <c r="C203" s="218">
        <f>AVERAGE(C2,C10,C25,C33,C34,C36,C40,C41,C51,C58,C59,C60,C63,C78,C91,C171)</f>
        <v>0.375</v>
      </c>
      <c r="D203" s="76">
        <f t="shared" si="4"/>
        <v>100</v>
      </c>
      <c r="G203" s="121"/>
    </row>
    <row r="204" spans="1:7">
      <c r="A204" s="2">
        <v>9</v>
      </c>
      <c r="B204" s="136" t="s">
        <v>696</v>
      </c>
      <c r="C204" s="218">
        <f>AVERAGE(C22,C27,C38,C50,C55,C56,C57,C74,C86,C88,C147,C166)</f>
        <v>0.25</v>
      </c>
      <c r="D204" s="76">
        <f t="shared" si="4"/>
        <v>100</v>
      </c>
      <c r="G204" s="121"/>
    </row>
    <row r="205" spans="1:7">
      <c r="A205" s="2">
        <v>10</v>
      </c>
      <c r="B205" s="136" t="s">
        <v>629</v>
      </c>
      <c r="C205" s="218">
        <f>AVERAGE(C11,C21,C29,C31,C65,C89,C90,C96,C98,C138,C141,C151,C156,C173,C169)</f>
        <v>1.3333333333333333</v>
      </c>
      <c r="D205" s="76">
        <f t="shared" si="4"/>
        <v>100</v>
      </c>
      <c r="G205" s="121"/>
    </row>
    <row r="206" spans="1:7">
      <c r="A206" s="2">
        <v>11</v>
      </c>
      <c r="B206" s="136" t="s">
        <v>168</v>
      </c>
      <c r="C206" s="218">
        <f>AVERAGE(C170,C14,C16,C19,C28,C43,C45,C66,C79,C93,C94,C102,C112,C140,C172,C180)</f>
        <v>5.5625</v>
      </c>
      <c r="D206" s="76">
        <f t="shared" si="4"/>
        <v>50</v>
      </c>
      <c r="G206" s="121"/>
    </row>
    <row r="207" spans="1:7">
      <c r="A207" s="2">
        <v>12</v>
      </c>
      <c r="B207" s="136" t="s">
        <v>699</v>
      </c>
      <c r="C207" s="218">
        <f>AVERAGE(C23,C32,C37,C49,C64,C85,C110,C124,C127,C149,C155,C158)</f>
        <v>0</v>
      </c>
      <c r="D207" s="76">
        <f t="shared" si="4"/>
        <v>100</v>
      </c>
      <c r="G207" s="121"/>
    </row>
    <row r="208" spans="1:7">
      <c r="A208" s="2">
        <v>13</v>
      </c>
      <c r="B208" s="136" t="s">
        <v>700</v>
      </c>
      <c r="C208" s="218">
        <f>AVERAGE(C24,C26,C35,C46,C67,C52,C70,C83,C87,C92,C103,C107,C109,C128,C136,C153,C187)</f>
        <v>1</v>
      </c>
      <c r="D208" s="76">
        <f t="shared" si="4"/>
        <v>100</v>
      </c>
      <c r="G208" s="121"/>
    </row>
    <row r="209" spans="1:7">
      <c r="A209" s="2">
        <v>14</v>
      </c>
      <c r="B209" s="136" t="s">
        <v>509</v>
      </c>
      <c r="C209" s="90">
        <f>AVERAGE(C191,C3,C4,C5,C7,C9,C13,C18,C30,C42,C44,C48,C62,C82,C120,C123,C162)</f>
        <v>5.8823529411764705E-2</v>
      </c>
      <c r="D209" s="76">
        <f t="shared" si="4"/>
        <v>100</v>
      </c>
      <c r="G209" s="121"/>
    </row>
    <row r="210" spans="1:7">
      <c r="A210" s="2">
        <v>15</v>
      </c>
      <c r="B210" s="136" t="s">
        <v>762</v>
      </c>
      <c r="C210" s="90">
        <f>AVERAGE(C182,C6,C8,C12,C20,C81,C154,C185)</f>
        <v>1.625</v>
      </c>
      <c r="D210" s="76">
        <f t="shared" si="4"/>
        <v>100</v>
      </c>
      <c r="G210" s="121"/>
    </row>
    <row r="211" spans="1:7">
      <c r="A211" s="2">
        <v>16</v>
      </c>
      <c r="B211" s="136" t="s">
        <v>627</v>
      </c>
      <c r="C211" s="90">
        <f>AVERAGE(C15,C17,C39,C47,C71,C75,C77,C104,C108,C125,C135,C142,C188)</f>
        <v>0.30769230769230771</v>
      </c>
      <c r="D211" s="76">
        <f t="shared" si="4"/>
        <v>100</v>
      </c>
      <c r="G211" s="121"/>
    </row>
    <row r="212" spans="1:7">
      <c r="A212" s="116"/>
      <c r="B212" s="239"/>
      <c r="C212" s="251"/>
      <c r="D212" s="153"/>
      <c r="E212" s="112"/>
      <c r="F212" s="112"/>
      <c r="G212" s="337"/>
    </row>
    <row r="213" spans="1:7">
      <c r="B213" s="196"/>
      <c r="C213" s="196"/>
      <c r="E213" s="112"/>
      <c r="F213" s="112"/>
      <c r="G213" s="337"/>
    </row>
    <row r="214" spans="1:7">
      <c r="A214" s="2">
        <v>1</v>
      </c>
      <c r="B214" s="136" t="s">
        <v>442</v>
      </c>
      <c r="C214" s="218">
        <f>C77</f>
        <v>3</v>
      </c>
      <c r="D214" s="76">
        <f t="shared" ref="D214:D232" si="5">IF(C214&lt;3,100,IF(C214&lt;6,50,0))</f>
        <v>50</v>
      </c>
      <c r="E214" s="112"/>
      <c r="F214" s="112"/>
      <c r="G214" s="121"/>
    </row>
    <row r="215" spans="1:7">
      <c r="A215" s="2">
        <v>2</v>
      </c>
      <c r="B215" s="136" t="s">
        <v>117</v>
      </c>
      <c r="C215" s="218">
        <f>AVERAGE(C67,C70,C26,C109)</f>
        <v>0</v>
      </c>
      <c r="D215" s="76">
        <f t="shared" si="5"/>
        <v>100</v>
      </c>
      <c r="E215" s="112"/>
      <c r="F215" s="112"/>
      <c r="G215" s="121"/>
    </row>
    <row r="216" spans="1:7">
      <c r="A216" s="2">
        <v>3</v>
      </c>
      <c r="B216" s="136" t="s">
        <v>598</v>
      </c>
      <c r="C216" s="218">
        <f>AVERAGE(C129,C161)</f>
        <v>0</v>
      </c>
      <c r="D216" s="76">
        <f t="shared" si="5"/>
        <v>100</v>
      </c>
      <c r="E216" s="112"/>
      <c r="F216" s="112"/>
      <c r="G216" s="121"/>
    </row>
    <row r="217" spans="1:7">
      <c r="A217" s="2">
        <v>4</v>
      </c>
      <c r="B217" s="136" t="s">
        <v>119</v>
      </c>
      <c r="C217" s="218">
        <f>AVERAGE(C46,C92,C107,C128,C187)</f>
        <v>0</v>
      </c>
      <c r="D217" s="76">
        <f t="shared" si="5"/>
        <v>100</v>
      </c>
      <c r="E217" s="112"/>
      <c r="F217" s="112"/>
      <c r="G217" s="121"/>
    </row>
    <row r="218" spans="1:7">
      <c r="A218" s="2">
        <v>5</v>
      </c>
      <c r="B218" s="136" t="s">
        <v>112</v>
      </c>
      <c r="C218" s="218">
        <f>AVERAGE(C169,C173,C182,C170,C191,C185,C171,C172,C188,C156,C180,C2,C3,C4,C5,C6,C7,C8,C9,C10,C11,C12,C13,C14,C15,C16,C17,C18,C19,C20,C21,C22,C23,C24,C25,C27,C28,C29,C30,C31,C32,C33,C34,C35,C36,C37,C38,C39,C40,C41,C42,C43,C44,C45,C47,C48,C49,C50,C51,C52,C55,C56,C57,C58,C59,C60,C62,C63,C64,C65,C66,C71,C74,C75,C78,C79,C81,C82,C83,C85,C86,C87,C88,C89,C90,C91,C93,C94,C96,C98,C102,C103,C104,C108,C110,C112,C120,C123,C124,C127,C135,C136,C138,C140,C141,C147,C149,C151,C153,C154,C155,C158,C162,C166)</f>
        <v>1.3157894736842106</v>
      </c>
      <c r="D218" s="76">
        <f t="shared" si="5"/>
        <v>100</v>
      </c>
      <c r="E218" s="112"/>
      <c r="F218" s="112"/>
      <c r="G218" s="335"/>
    </row>
    <row r="219" spans="1:7">
      <c r="A219" s="2">
        <v>6</v>
      </c>
      <c r="B219" s="136" t="s">
        <v>614</v>
      </c>
      <c r="C219" s="218">
        <f>AVERAGE(C133,C174)</f>
        <v>0.5</v>
      </c>
      <c r="D219" s="76">
        <f t="shared" si="5"/>
        <v>100</v>
      </c>
      <c r="E219" s="112"/>
      <c r="F219" s="112"/>
      <c r="G219" s="121"/>
    </row>
    <row r="220" spans="1:7">
      <c r="A220" s="2">
        <v>7</v>
      </c>
      <c r="B220" s="136" t="s">
        <v>524</v>
      </c>
      <c r="C220" s="218">
        <f>AVERAGE(C95,C97,C99,C122,C126,C150,C189)</f>
        <v>0</v>
      </c>
      <c r="D220" s="76">
        <f t="shared" si="5"/>
        <v>100</v>
      </c>
      <c r="E220" s="112"/>
      <c r="F220" s="112"/>
      <c r="G220" s="121"/>
    </row>
    <row r="221" spans="1:7">
      <c r="A221" s="2">
        <v>8</v>
      </c>
      <c r="B221" s="136" t="s">
        <v>805</v>
      </c>
      <c r="C221" s="336">
        <v>0</v>
      </c>
      <c r="D221" s="76">
        <f t="shared" si="5"/>
        <v>100</v>
      </c>
      <c r="E221" s="112"/>
      <c r="F221" s="112"/>
      <c r="G221" s="121"/>
    </row>
    <row r="222" spans="1:7">
      <c r="A222" s="2">
        <v>9</v>
      </c>
      <c r="B222" s="136" t="s">
        <v>649</v>
      </c>
      <c r="C222" s="218">
        <f>AVERAGE(C146,C148,C163,C165)</f>
        <v>0</v>
      </c>
      <c r="D222" s="76">
        <f t="shared" si="5"/>
        <v>100</v>
      </c>
      <c r="E222" s="112"/>
      <c r="F222" s="112"/>
      <c r="G222" s="121"/>
    </row>
    <row r="223" spans="1:7">
      <c r="A223" s="2">
        <v>10</v>
      </c>
      <c r="B223" s="136" t="s">
        <v>122</v>
      </c>
      <c r="C223" s="218">
        <f>AVERAGE(C178,C175,C53,C54,C68,C69,C115,C116,C117,C143,C144,C145,C159,C168,C192,C193)</f>
        <v>0.25</v>
      </c>
      <c r="D223" s="76">
        <f t="shared" si="5"/>
        <v>100</v>
      </c>
      <c r="E223" s="112"/>
      <c r="F223" s="112"/>
      <c r="G223" s="121"/>
    </row>
    <row r="224" spans="1:7">
      <c r="A224" s="2">
        <v>11</v>
      </c>
      <c r="B224" s="136" t="s">
        <v>171</v>
      </c>
      <c r="C224" s="218">
        <f>AVERAGE(C181,C73,C111,C137)</f>
        <v>0.25</v>
      </c>
      <c r="D224" s="76">
        <f t="shared" si="5"/>
        <v>100</v>
      </c>
      <c r="E224" s="112"/>
      <c r="F224" s="112"/>
      <c r="G224" s="121"/>
    </row>
    <row r="225" spans="1:7">
      <c r="A225" s="2">
        <v>12</v>
      </c>
      <c r="B225" s="136" t="s">
        <v>770</v>
      </c>
      <c r="C225" s="218">
        <f>AVERAGE(C176,C177,C186)</f>
        <v>0</v>
      </c>
      <c r="D225" s="76">
        <f t="shared" si="5"/>
        <v>100</v>
      </c>
      <c r="E225" s="112"/>
      <c r="F225" s="112"/>
      <c r="G225" s="121"/>
    </row>
    <row r="226" spans="1:7">
      <c r="A226" s="2">
        <v>13</v>
      </c>
      <c r="B226" s="136" t="s">
        <v>124</v>
      </c>
      <c r="C226" s="218">
        <f>AVERAGE(C190,C72,C84,C101,C118,C119,C139,C167)</f>
        <v>4.125</v>
      </c>
      <c r="D226" s="76">
        <f t="shared" si="5"/>
        <v>50</v>
      </c>
      <c r="E226" s="112"/>
      <c r="F226" s="112"/>
      <c r="G226" s="121"/>
    </row>
    <row r="227" spans="1:7">
      <c r="A227" s="2">
        <v>14</v>
      </c>
      <c r="B227" s="136" t="s">
        <v>654</v>
      </c>
      <c r="C227" s="218">
        <f>AVERAGE(C152,C164)</f>
        <v>3</v>
      </c>
      <c r="D227" s="76">
        <f t="shared" si="5"/>
        <v>50</v>
      </c>
      <c r="E227" s="112"/>
      <c r="F227" s="112"/>
      <c r="G227" s="121"/>
    </row>
    <row r="228" spans="1:7">
      <c r="A228" s="2">
        <v>15</v>
      </c>
      <c r="B228" s="136" t="s">
        <v>471</v>
      </c>
      <c r="C228" s="218">
        <f>AVERAGE(C80,C100,C121,C130,C157,C179)</f>
        <v>0</v>
      </c>
      <c r="D228" s="76">
        <f t="shared" si="5"/>
        <v>100</v>
      </c>
      <c r="E228" s="112"/>
      <c r="F228" s="112"/>
      <c r="G228" s="335"/>
    </row>
    <row r="229" spans="1:7">
      <c r="A229" s="2">
        <v>16</v>
      </c>
      <c r="B229" s="136" t="s">
        <v>559</v>
      </c>
      <c r="C229" s="218">
        <f>AVERAGE(C113,C114,C132,C134)</f>
        <v>2.25</v>
      </c>
      <c r="D229" s="76">
        <f t="shared" si="5"/>
        <v>100</v>
      </c>
      <c r="E229" s="112"/>
      <c r="F229" s="112"/>
      <c r="G229" s="121"/>
    </row>
    <row r="230" spans="1:7">
      <c r="A230" s="2">
        <v>17</v>
      </c>
      <c r="B230" s="136" t="s">
        <v>584</v>
      </c>
      <c r="C230" s="218">
        <f>AVERAGE(C125,C142)</f>
        <v>0</v>
      </c>
      <c r="D230" s="76">
        <f t="shared" si="5"/>
        <v>100</v>
      </c>
      <c r="E230" s="112"/>
      <c r="F230" s="112"/>
      <c r="G230" s="121"/>
    </row>
    <row r="231" spans="1:7">
      <c r="A231" s="2">
        <v>18</v>
      </c>
      <c r="B231" s="136" t="s">
        <v>593</v>
      </c>
      <c r="C231" s="218">
        <f>C131</f>
        <v>0</v>
      </c>
      <c r="D231" s="76">
        <f t="shared" si="5"/>
        <v>100</v>
      </c>
      <c r="E231" s="112"/>
      <c r="F231" s="112"/>
      <c r="G231" s="121"/>
    </row>
    <row r="232" spans="1:7">
      <c r="A232" s="2">
        <v>19</v>
      </c>
      <c r="B232" s="136" t="s">
        <v>115</v>
      </c>
      <c r="C232" s="218">
        <f>AVERAGE(C61,C76,C105,C106,C160)</f>
        <v>1.2</v>
      </c>
      <c r="D232" s="76">
        <f t="shared" si="5"/>
        <v>100</v>
      </c>
      <c r="E232" s="112"/>
      <c r="F232" s="112"/>
      <c r="G232" s="121"/>
    </row>
    <row r="233" spans="1:7">
      <c r="A233" s="116"/>
      <c r="B233" s="116"/>
      <c r="C233" s="196"/>
      <c r="G233" s="337"/>
    </row>
    <row r="234" spans="1:7">
      <c r="C234" s="196"/>
      <c r="G234" s="337"/>
    </row>
    <row r="235" spans="1:7">
      <c r="A235" s="2">
        <v>1</v>
      </c>
      <c r="B235" s="136" t="s">
        <v>167</v>
      </c>
      <c r="C235" s="218">
        <f>AVERAGE(C183,C184,C192,C193,C189,C167,C190,C181,C178,C174,C175,C179,C168,C159,C53,C54,C68,C69,C72,C73,C80,C84,C95,C97,C99,C100,C101,C111,C115,C116,C117,C118,C119,C121,C122,C126,C129,C130,C133,C137,C139,C143,C144,C145,C146,C148,C150,C152,C157,C161,C163,C164,C165)</f>
        <v>0.84905660377358494</v>
      </c>
      <c r="D235" s="76">
        <f>IF(C235&lt;3,100,IF(C235&lt;6,50,0))</f>
        <v>100</v>
      </c>
      <c r="G235" s="335"/>
    </row>
    <row r="236" spans="1:7">
      <c r="A236" s="2">
        <v>2</v>
      </c>
      <c r="B236" s="136" t="s">
        <v>170</v>
      </c>
      <c r="C236" s="218">
        <f>AVERAGE(C61,C76,C105,C106,C113,C114,C131,C132,C134,C160)</f>
        <v>1.5</v>
      </c>
      <c r="D236" s="76">
        <f>IF(C236&lt;3,100,IF(C236&lt;6,50,0))</f>
        <v>100</v>
      </c>
      <c r="G236" s="121"/>
    </row>
    <row r="237" spans="1:7">
      <c r="A237" s="2">
        <v>3</v>
      </c>
      <c r="B237" s="136" t="s">
        <v>777</v>
      </c>
      <c r="C237" s="218">
        <f>AVERAGE(C176,C177,C186)</f>
        <v>0</v>
      </c>
      <c r="D237" s="76">
        <f>IF(C237&lt;3,100,IF(C237&lt;6,50,0))</f>
        <v>100</v>
      </c>
      <c r="G237" s="121"/>
    </row>
    <row r="238" spans="1:7">
      <c r="A238" s="2">
        <v>4</v>
      </c>
      <c r="B238" s="136" t="s">
        <v>620</v>
      </c>
      <c r="C238" s="218">
        <f>AVERAGE(C187,C191,C170,C172,C180,C3,C4,C5,C7,C9,C13,C14,C16,C18,C19,C23,C24,C26,C28,C30,C32,C35,C37,C42,C43,C44,C45,C46,C48,C49,C52,C62,C64,C66,C67,C70,C79,C82,C83,C85,C87,C92,C93,C94,C102,C103,C107,C109,C110,C112,C120,C123,C124,C127,C128,C136,C140,C149,C153,C155,C158,C162)</f>
        <v>1.7258064516129032</v>
      </c>
      <c r="D238" s="76">
        <f>IF(C238&lt;3,100,IF(C238&lt;6,50,0))</f>
        <v>100</v>
      </c>
      <c r="G238" s="335"/>
    </row>
    <row r="239" spans="1:7">
      <c r="A239" s="2">
        <v>5</v>
      </c>
      <c r="B239" s="89" t="s">
        <v>701</v>
      </c>
      <c r="C239" s="90">
        <f>AVERAGE(C169,C173,C182,C185,C171,C188,C51,C156,C2,C6,C8,C10,C11,C12,C15,C17,C20,C21,C22,C25,C27,C29,C31,C33,C34,C36,C38,C39,C40,C41,C47,C50,C55,C56,C57,C58,C59,C60,C63,C65,C71,C74,C75,C77,C78,C81,C86,C88,C89,C90,C91,C96,C98,C104,C108,C125,C135,C138,C141,C142,C147,C151,C154,C166)</f>
        <v>0.71875</v>
      </c>
      <c r="D239" s="76">
        <f>IF(C239&lt;3,100,IF(C239&lt;6,50,0))</f>
        <v>100</v>
      </c>
      <c r="G239" s="121"/>
    </row>
    <row r="242" spans="2:11">
      <c r="B242" s="123" t="s">
        <v>218</v>
      </c>
      <c r="C242" s="123"/>
      <c r="D242" s="123"/>
      <c r="E242" s="123"/>
      <c r="F242" s="123"/>
      <c r="G242" s="123"/>
      <c r="H242" s="123"/>
      <c r="I242" s="123"/>
      <c r="J242" s="123"/>
      <c r="K242" s="123"/>
    </row>
    <row r="243" spans="2:11">
      <c r="B243" s="353" t="s">
        <v>219</v>
      </c>
      <c r="C243" s="353"/>
      <c r="D243" s="353"/>
      <c r="E243" s="353"/>
      <c r="F243" s="353"/>
      <c r="G243" s="353"/>
      <c r="H243" s="353"/>
      <c r="I243" s="353"/>
      <c r="J243" s="353"/>
      <c r="K243" s="353"/>
    </row>
    <row r="244" spans="2:11">
      <c r="B244" s="354" t="s">
        <v>233</v>
      </c>
      <c r="C244" s="361"/>
      <c r="D244" s="361"/>
      <c r="E244" s="361"/>
      <c r="F244" s="361"/>
      <c r="G244" s="361"/>
      <c r="H244" s="361"/>
      <c r="I244" s="361"/>
      <c r="J244" s="361"/>
      <c r="K244" s="361"/>
    </row>
    <row r="245" spans="2:11">
      <c r="B245" s="358" t="s">
        <v>447</v>
      </c>
      <c r="C245" s="356"/>
      <c r="D245" s="356"/>
      <c r="E245" s="356"/>
      <c r="F245" s="356"/>
      <c r="G245" s="356"/>
      <c r="H245" s="356"/>
      <c r="I245" s="356"/>
      <c r="J245" s="356"/>
      <c r="K245" s="356"/>
    </row>
    <row r="246" spans="2:11">
      <c r="B246" s="366"/>
      <c r="C246" s="366"/>
      <c r="D246" s="366"/>
      <c r="E246" s="366"/>
      <c r="F246" s="366"/>
      <c r="G246" s="366"/>
      <c r="H246" s="366"/>
      <c r="I246" s="366"/>
      <c r="J246" s="366"/>
      <c r="K246" s="366"/>
    </row>
    <row r="247" spans="2:11">
      <c r="C247" s="11"/>
      <c r="D247" s="11"/>
      <c r="K247" s="11"/>
    </row>
    <row r="248" spans="2:11">
      <c r="C248" s="11"/>
      <c r="D248" s="11"/>
      <c r="K248" s="11"/>
    </row>
    <row r="249" spans="2:11">
      <c r="B249" s="359" t="s">
        <v>398</v>
      </c>
      <c r="C249" s="359"/>
      <c r="D249" s="359"/>
      <c r="E249" s="359"/>
      <c r="F249" s="359"/>
      <c r="G249" s="359"/>
      <c r="H249" s="359"/>
      <c r="I249" s="359"/>
      <c r="J249" s="359"/>
      <c r="K249" s="359"/>
    </row>
    <row r="250" spans="2:11">
      <c r="B250" s="352" t="s">
        <v>233</v>
      </c>
      <c r="C250" s="357"/>
      <c r="D250" s="357"/>
      <c r="E250" s="357"/>
      <c r="F250" s="357"/>
      <c r="G250" s="357"/>
      <c r="H250" s="357"/>
      <c r="I250" s="357"/>
      <c r="J250" s="357"/>
      <c r="K250" s="357"/>
    </row>
    <row r="251" spans="2:11">
      <c r="B251" s="352" t="s">
        <v>447</v>
      </c>
      <c r="C251" s="357"/>
      <c r="D251" s="357"/>
      <c r="E251" s="357"/>
      <c r="F251" s="357"/>
      <c r="G251" s="357"/>
      <c r="H251" s="357"/>
      <c r="I251" s="357"/>
      <c r="J251" s="357"/>
      <c r="K251" s="357"/>
    </row>
    <row r="252" spans="2:11">
      <c r="B252" s="352" t="s">
        <v>448</v>
      </c>
      <c r="C252" s="357"/>
      <c r="D252" s="357"/>
      <c r="E252" s="357"/>
      <c r="F252" s="357"/>
      <c r="G252" s="357"/>
      <c r="H252" s="357"/>
      <c r="I252" s="357"/>
      <c r="J252" s="357"/>
      <c r="K252" s="357"/>
    </row>
  </sheetData>
  <autoFilter ref="A1:E193"/>
  <mergeCells count="8">
    <mergeCell ref="B251:K251"/>
    <mergeCell ref="B252:K252"/>
    <mergeCell ref="B243:K243"/>
    <mergeCell ref="B244:K244"/>
    <mergeCell ref="B245:K245"/>
    <mergeCell ref="B246:K246"/>
    <mergeCell ref="B249:K249"/>
    <mergeCell ref="B250:K250"/>
  </mergeCells>
  <conditionalFormatting sqref="D196:D211 D235:D239 D2:D193">
    <cfRule type="cellIs" dxfId="64" priority="55" operator="equal">
      <formula>0</formula>
    </cfRule>
    <cfRule type="cellIs" dxfId="63" priority="56" operator="equal">
      <formula>50</formula>
    </cfRule>
    <cfRule type="cellIs" dxfId="62" priority="57" operator="equal">
      <formula>100</formula>
    </cfRule>
  </conditionalFormatting>
  <conditionalFormatting sqref="D214:D232">
    <cfRule type="cellIs" dxfId="61" priority="1" operator="equal">
      <formula>0</formula>
    </cfRule>
    <cfRule type="cellIs" dxfId="60" priority="2" operator="equal">
      <formula>50</formula>
    </cfRule>
    <cfRule type="cellIs" dxfId="59" priority="3" operator="equal">
      <formula>100</formula>
    </cfRule>
  </conditionalFormatting>
  <hyperlinks>
    <hyperlink ref="G1" location="СВОД!A1" display="СВОД"/>
  </hyperlink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N262"/>
  <sheetViews>
    <sheetView zoomScale="85" zoomScaleNormal="85" workbookViewId="0">
      <pane xSplit="2" ySplit="1" topLeftCell="C214" activePane="bottomRight" state="frozen"/>
      <selection activeCell="G201" sqref="G201"/>
      <selection pane="topRight" activeCell="G201" sqref="G201"/>
      <selection pane="bottomLeft" activeCell="G201" sqref="G201"/>
      <selection pane="bottomRight" activeCell="C196" sqref="C196:C239"/>
    </sheetView>
  </sheetViews>
  <sheetFormatPr defaultRowHeight="14.4"/>
  <cols>
    <col min="1" max="1" width="4" bestFit="1" customWidth="1"/>
    <col min="2" max="2" width="29.109375" bestFit="1" customWidth="1"/>
    <col min="3" max="3" width="10.33203125" bestFit="1" customWidth="1"/>
    <col min="4" max="4" width="9.88671875" bestFit="1" customWidth="1"/>
    <col min="5" max="5" width="10.44140625" bestFit="1" customWidth="1"/>
    <col min="6" max="6" width="10.5546875" bestFit="1" customWidth="1"/>
    <col min="7" max="8" width="10.5546875" customWidth="1"/>
    <col min="9" max="9" width="12.77734375" bestFit="1" customWidth="1"/>
    <col min="11" max="11" width="20" bestFit="1" customWidth="1"/>
    <col min="12" max="12" width="21.44140625" bestFit="1" customWidth="1"/>
    <col min="13" max="13" width="28.6640625" customWidth="1"/>
  </cols>
  <sheetData>
    <row r="1" spans="1:14" ht="27">
      <c r="A1" s="1" t="s">
        <v>0</v>
      </c>
      <c r="B1" s="3" t="s">
        <v>1</v>
      </c>
      <c r="C1" s="68" t="s">
        <v>111</v>
      </c>
      <c r="D1" s="68" t="s">
        <v>214</v>
      </c>
      <c r="E1" s="68" t="s">
        <v>88</v>
      </c>
      <c r="F1" s="68" t="s">
        <v>159</v>
      </c>
      <c r="G1" s="68" t="s">
        <v>484</v>
      </c>
      <c r="H1" s="68" t="s">
        <v>149</v>
      </c>
      <c r="I1" s="249" t="str">
        <f>СВОД!E1</f>
        <v>Супервайзер</v>
      </c>
      <c r="K1" s="10" t="s">
        <v>100</v>
      </c>
    </row>
    <row r="2" spans="1:14">
      <c r="A2" s="2">
        <v>1</v>
      </c>
      <c r="B2" s="2" t="s">
        <v>2</v>
      </c>
      <c r="C2" s="138">
        <v>42120</v>
      </c>
      <c r="D2" s="117">
        <v>1.92</v>
      </c>
      <c r="E2" s="86">
        <v>0</v>
      </c>
      <c r="F2" s="87">
        <v>-78134.63</v>
      </c>
      <c r="G2" s="143">
        <v>20.64</v>
      </c>
      <c r="H2" s="143">
        <f>IF(G2&lt;10.01,100,IF(G2&lt;30,50,0))</f>
        <v>50</v>
      </c>
      <c r="I2" s="249" t="str">
        <f>СВОД!E2</f>
        <v>Ахрамеева</v>
      </c>
    </row>
    <row r="3" spans="1:14">
      <c r="A3" s="2">
        <v>2</v>
      </c>
      <c r="B3" s="2" t="s">
        <v>3</v>
      </c>
      <c r="C3" s="138">
        <v>42113</v>
      </c>
      <c r="D3" s="51">
        <v>2.74</v>
      </c>
      <c r="E3" s="86">
        <v>0</v>
      </c>
      <c r="F3" s="87">
        <v>-112277.48</v>
      </c>
      <c r="G3" s="143">
        <v>9.8000000000000007</v>
      </c>
      <c r="H3" s="143">
        <f t="shared" ref="H3:H65" si="0">IF(G3&lt;10.01,100,IF(G3&lt;30,50,0))</f>
        <v>100</v>
      </c>
      <c r="I3" s="249" t="str">
        <f>СВОД!E3</f>
        <v>Неуймина</v>
      </c>
    </row>
    <row r="4" spans="1:14">
      <c r="A4" s="2">
        <v>3</v>
      </c>
      <c r="B4" s="2" t="s">
        <v>4</v>
      </c>
      <c r="C4" s="138">
        <v>42108</v>
      </c>
      <c r="D4" s="51">
        <v>0.38</v>
      </c>
      <c r="E4" s="76">
        <v>62</v>
      </c>
      <c r="F4" s="41">
        <v>-15372.43</v>
      </c>
      <c r="G4" s="143">
        <v>30.36</v>
      </c>
      <c r="H4" s="143">
        <f t="shared" si="0"/>
        <v>0</v>
      </c>
      <c r="I4" s="249" t="str">
        <f>СВОД!E4</f>
        <v>Неуймина</v>
      </c>
    </row>
    <row r="5" spans="1:14">
      <c r="A5" s="2">
        <v>4</v>
      </c>
      <c r="B5" s="2" t="s">
        <v>5</v>
      </c>
      <c r="C5" s="138">
        <v>42108</v>
      </c>
      <c r="D5" s="51">
        <v>7.0000000000000007E-2</v>
      </c>
      <c r="E5" s="76">
        <v>93</v>
      </c>
      <c r="F5" s="41">
        <v>-3651.46</v>
      </c>
      <c r="G5" s="143">
        <v>32.89</v>
      </c>
      <c r="H5" s="143">
        <f t="shared" si="0"/>
        <v>0</v>
      </c>
      <c r="I5" s="249" t="str">
        <f>СВОД!E5</f>
        <v>Неуймина</v>
      </c>
      <c r="K5" s="4" t="s">
        <v>180</v>
      </c>
      <c r="L5" s="4" t="s">
        <v>702</v>
      </c>
      <c r="M5" s="4" t="s">
        <v>709</v>
      </c>
      <c r="N5" s="48"/>
    </row>
    <row r="6" spans="1:14">
      <c r="A6" s="83">
        <v>5</v>
      </c>
      <c r="B6" s="83" t="s">
        <v>6</v>
      </c>
      <c r="C6" s="84">
        <v>42152</v>
      </c>
      <c r="D6" s="85">
        <v>1.74</v>
      </c>
      <c r="E6" s="86">
        <v>0</v>
      </c>
      <c r="F6" s="87">
        <v>-83001.41</v>
      </c>
      <c r="G6" s="143">
        <v>14.29</v>
      </c>
      <c r="H6" s="143">
        <f t="shared" si="0"/>
        <v>50</v>
      </c>
      <c r="I6" s="249" t="str">
        <f>СВОД!E6</f>
        <v>Дарьин</v>
      </c>
      <c r="K6" s="4" t="s">
        <v>704</v>
      </c>
      <c r="L6" s="4" t="s">
        <v>703</v>
      </c>
      <c r="M6" s="4" t="s">
        <v>708</v>
      </c>
      <c r="N6" s="49"/>
    </row>
    <row r="7" spans="1:14">
      <c r="A7" s="2">
        <v>6</v>
      </c>
      <c r="B7" s="2" t="s">
        <v>7</v>
      </c>
      <c r="C7" s="138">
        <v>42106</v>
      </c>
      <c r="D7" s="51">
        <v>1.44</v>
      </c>
      <c r="E7" s="86">
        <v>0</v>
      </c>
      <c r="F7" s="87">
        <v>-65895.41</v>
      </c>
      <c r="G7" s="143">
        <v>14.84</v>
      </c>
      <c r="H7" s="143">
        <f t="shared" si="0"/>
        <v>50</v>
      </c>
      <c r="I7" s="249" t="str">
        <f>СВОД!E7</f>
        <v>Неуймина</v>
      </c>
      <c r="K7" s="4" t="s">
        <v>705</v>
      </c>
      <c r="L7" s="4" t="s">
        <v>706</v>
      </c>
      <c r="M7" s="4" t="s">
        <v>707</v>
      </c>
      <c r="N7" s="50"/>
    </row>
    <row r="8" spans="1:14">
      <c r="A8" s="83">
        <v>7</v>
      </c>
      <c r="B8" s="83" t="s">
        <v>8</v>
      </c>
      <c r="C8" s="84">
        <v>42148</v>
      </c>
      <c r="D8" s="85">
        <v>0.28999999999999998</v>
      </c>
      <c r="E8" s="86">
        <v>71</v>
      </c>
      <c r="F8" s="87">
        <v>-16648.41</v>
      </c>
      <c r="G8" s="143">
        <v>18.579999999999998</v>
      </c>
      <c r="H8" s="143">
        <f t="shared" si="0"/>
        <v>50</v>
      </c>
      <c r="I8" s="249" t="str">
        <f>СВОД!E8</f>
        <v>Дарьин</v>
      </c>
    </row>
    <row r="9" spans="1:14">
      <c r="A9" s="83">
        <v>8</v>
      </c>
      <c r="B9" s="83" t="s">
        <v>9</v>
      </c>
      <c r="C9" s="84">
        <v>42155</v>
      </c>
      <c r="D9" s="85">
        <v>-0.63</v>
      </c>
      <c r="E9" s="76">
        <v>100</v>
      </c>
      <c r="F9" s="41">
        <v>44876.41</v>
      </c>
      <c r="G9" s="143">
        <v>33.14</v>
      </c>
      <c r="H9" s="143">
        <f t="shared" si="0"/>
        <v>0</v>
      </c>
      <c r="I9" s="249" t="str">
        <f>СВОД!E9</f>
        <v>Неуймина</v>
      </c>
      <c r="L9" s="145">
        <v>100</v>
      </c>
      <c r="M9" s="4" t="s">
        <v>486</v>
      </c>
      <c r="N9" s="48"/>
    </row>
    <row r="10" spans="1:14">
      <c r="A10" s="2">
        <v>9</v>
      </c>
      <c r="B10" s="2" t="s">
        <v>10</v>
      </c>
      <c r="C10" s="138">
        <v>42115</v>
      </c>
      <c r="D10" s="51">
        <v>1.3</v>
      </c>
      <c r="E10" s="86">
        <v>0</v>
      </c>
      <c r="F10" s="87">
        <v>-51281.120000000003</v>
      </c>
      <c r="G10" s="143">
        <v>27.03</v>
      </c>
      <c r="H10" s="143">
        <f t="shared" si="0"/>
        <v>50</v>
      </c>
      <c r="I10" s="249" t="str">
        <f>СВОД!E10</f>
        <v>Ахрамеева</v>
      </c>
      <c r="L10" s="4">
        <v>50</v>
      </c>
      <c r="M10" s="4" t="s">
        <v>485</v>
      </c>
      <c r="N10" s="49"/>
    </row>
    <row r="11" spans="1:14">
      <c r="A11" s="2">
        <v>10</v>
      </c>
      <c r="B11" s="2" t="s">
        <v>11</v>
      </c>
      <c r="C11" s="138">
        <v>42122</v>
      </c>
      <c r="D11" s="51">
        <v>0.09</v>
      </c>
      <c r="E11" s="86">
        <v>91</v>
      </c>
      <c r="F11" s="87">
        <v>-4671.8</v>
      </c>
      <c r="G11" s="143">
        <v>37.9</v>
      </c>
      <c r="H11" s="143">
        <f t="shared" si="0"/>
        <v>0</v>
      </c>
      <c r="I11" s="249" t="str">
        <f>СВОД!E11</f>
        <v>Калинина</v>
      </c>
      <c r="L11" s="4">
        <v>0</v>
      </c>
      <c r="M11" s="4" t="s">
        <v>487</v>
      </c>
      <c r="N11" s="50"/>
    </row>
    <row r="12" spans="1:14">
      <c r="A12" s="83">
        <v>11</v>
      </c>
      <c r="B12" s="83" t="s">
        <v>12</v>
      </c>
      <c r="C12" s="84">
        <v>42150</v>
      </c>
      <c r="D12" s="85">
        <v>0.89</v>
      </c>
      <c r="E12" s="86">
        <v>11</v>
      </c>
      <c r="F12" s="87">
        <v>-38200.85</v>
      </c>
      <c r="G12" s="143">
        <v>16.59</v>
      </c>
      <c r="H12" s="143">
        <f t="shared" si="0"/>
        <v>50</v>
      </c>
      <c r="I12" s="249" t="str">
        <f>СВОД!E12</f>
        <v>Дарьин</v>
      </c>
    </row>
    <row r="13" spans="1:14">
      <c r="A13" s="83">
        <v>12</v>
      </c>
      <c r="B13" s="83" t="s">
        <v>13</v>
      </c>
      <c r="C13" s="84">
        <v>42138</v>
      </c>
      <c r="D13" s="85">
        <v>0.54</v>
      </c>
      <c r="E13" s="76">
        <v>46</v>
      </c>
      <c r="F13" s="41">
        <v>-15672.98</v>
      </c>
      <c r="G13" s="144">
        <v>37.340000000000003</v>
      </c>
      <c r="H13" s="143">
        <f t="shared" si="0"/>
        <v>0</v>
      </c>
      <c r="I13" s="249" t="str">
        <f>СВОД!E13</f>
        <v>Неуймина</v>
      </c>
      <c r="K13" t="s">
        <v>288</v>
      </c>
      <c r="L13" s="125">
        <v>42158</v>
      </c>
    </row>
    <row r="14" spans="1:14">
      <c r="A14" s="2">
        <v>13</v>
      </c>
      <c r="B14" s="2" t="s">
        <v>14</v>
      </c>
      <c r="C14" s="138">
        <v>42101</v>
      </c>
      <c r="D14" s="51">
        <v>0.79</v>
      </c>
      <c r="E14" s="76">
        <v>21</v>
      </c>
      <c r="F14" s="41">
        <v>-32526.86</v>
      </c>
      <c r="G14" s="143">
        <v>19.5</v>
      </c>
      <c r="H14" s="143">
        <f t="shared" si="0"/>
        <v>50</v>
      </c>
      <c r="I14" s="249" t="str">
        <f>СВОД!E14</f>
        <v>Клементьева</v>
      </c>
      <c r="K14" t="s">
        <v>289</v>
      </c>
      <c r="L14" t="s">
        <v>476</v>
      </c>
    </row>
    <row r="15" spans="1:14">
      <c r="A15" s="2">
        <v>14</v>
      </c>
      <c r="B15" s="2" t="s">
        <v>15</v>
      </c>
      <c r="C15" s="138">
        <v>42122</v>
      </c>
      <c r="D15" s="51">
        <v>4.49</v>
      </c>
      <c r="E15" s="76">
        <v>0</v>
      </c>
      <c r="F15" s="41">
        <v>-216063.32</v>
      </c>
      <c r="G15" s="143">
        <v>30.75</v>
      </c>
      <c r="H15" s="143">
        <f t="shared" si="0"/>
        <v>0</v>
      </c>
      <c r="I15" s="249" t="str">
        <f>СВОД!E15</f>
        <v>Хасанов</v>
      </c>
    </row>
    <row r="16" spans="1:14">
      <c r="A16" s="2">
        <v>15</v>
      </c>
      <c r="B16" s="2" t="s">
        <v>16</v>
      </c>
      <c r="C16" s="138">
        <v>42099</v>
      </c>
      <c r="D16" s="51">
        <v>0.64</v>
      </c>
      <c r="E16" s="76">
        <v>36</v>
      </c>
      <c r="F16" s="41">
        <v>-30497.03</v>
      </c>
      <c r="G16" s="143">
        <v>26.75</v>
      </c>
      <c r="H16" s="143">
        <f t="shared" si="0"/>
        <v>50</v>
      </c>
      <c r="I16" s="249" t="str">
        <f>СВОД!E16</f>
        <v>Клементьева</v>
      </c>
    </row>
    <row r="17" spans="1:12">
      <c r="A17" s="2">
        <v>16</v>
      </c>
      <c r="B17" s="2" t="s">
        <v>17</v>
      </c>
      <c r="C17" s="138">
        <v>42113</v>
      </c>
      <c r="D17" s="51">
        <v>2.17</v>
      </c>
      <c r="E17" s="76">
        <v>0</v>
      </c>
      <c r="F17" s="41">
        <v>-90118.75</v>
      </c>
      <c r="G17" s="143">
        <v>5.46</v>
      </c>
      <c r="H17" s="143">
        <f t="shared" si="0"/>
        <v>100</v>
      </c>
      <c r="I17" s="249" t="str">
        <f>СВОД!E17</f>
        <v>Хасанов</v>
      </c>
      <c r="K17" s="88"/>
      <c r="L17" s="73" t="s">
        <v>215</v>
      </c>
    </row>
    <row r="18" spans="1:12">
      <c r="A18" s="83">
        <v>17</v>
      </c>
      <c r="B18" s="83" t="s">
        <v>18</v>
      </c>
      <c r="C18" s="84">
        <v>42148</v>
      </c>
      <c r="D18" s="85">
        <v>0.71</v>
      </c>
      <c r="E18" s="86">
        <v>29</v>
      </c>
      <c r="F18" s="87">
        <v>-40144.5</v>
      </c>
      <c r="G18" s="143">
        <v>27.23</v>
      </c>
      <c r="H18" s="143">
        <f t="shared" si="0"/>
        <v>50</v>
      </c>
      <c r="I18" s="249" t="str">
        <f>СВОД!E18</f>
        <v>Неуймина</v>
      </c>
      <c r="K18" s="91"/>
      <c r="L18" s="73" t="s">
        <v>216</v>
      </c>
    </row>
    <row r="19" spans="1:12">
      <c r="A19" s="83">
        <v>18</v>
      </c>
      <c r="B19" s="83" t="s">
        <v>19</v>
      </c>
      <c r="C19" s="84">
        <v>42136</v>
      </c>
      <c r="D19" s="85">
        <v>0.1</v>
      </c>
      <c r="E19" s="86">
        <v>90</v>
      </c>
      <c r="F19" s="87">
        <v>-7031.31</v>
      </c>
      <c r="G19" s="143">
        <v>25.93</v>
      </c>
      <c r="H19" s="143">
        <f t="shared" si="0"/>
        <v>50</v>
      </c>
      <c r="I19" s="249" t="str">
        <f>СВОД!E19</f>
        <v>Клементьева</v>
      </c>
    </row>
    <row r="20" spans="1:12">
      <c r="A20" s="83">
        <v>19</v>
      </c>
      <c r="B20" s="83" t="s">
        <v>20</v>
      </c>
      <c r="C20" s="84">
        <v>42155</v>
      </c>
      <c r="D20" s="85">
        <v>0.3</v>
      </c>
      <c r="E20" s="76">
        <v>70</v>
      </c>
      <c r="F20" s="41">
        <v>-14403.24</v>
      </c>
      <c r="G20" s="143">
        <v>26.1</v>
      </c>
      <c r="H20" s="143">
        <f t="shared" si="0"/>
        <v>50</v>
      </c>
      <c r="I20" s="249" t="str">
        <f>СВОД!E20</f>
        <v>Дарьин</v>
      </c>
    </row>
    <row r="21" spans="1:12">
      <c r="A21" s="2">
        <v>20</v>
      </c>
      <c r="B21" s="2" t="s">
        <v>21</v>
      </c>
      <c r="C21" s="138">
        <v>42110</v>
      </c>
      <c r="D21" s="51">
        <v>1.57</v>
      </c>
      <c r="E21" s="86">
        <v>0</v>
      </c>
      <c r="F21" s="87">
        <v>-65383.62</v>
      </c>
      <c r="G21" s="143">
        <v>13.18</v>
      </c>
      <c r="H21" s="143">
        <f t="shared" si="0"/>
        <v>50</v>
      </c>
      <c r="I21" s="249" t="str">
        <f>СВОД!E21</f>
        <v>Калинина</v>
      </c>
      <c r="K21" s="137"/>
    </row>
    <row r="22" spans="1:12">
      <c r="A22" s="83">
        <v>21</v>
      </c>
      <c r="B22" s="83" t="s">
        <v>22</v>
      </c>
      <c r="C22" s="84">
        <v>42141</v>
      </c>
      <c r="D22" s="85">
        <v>0.57999999999999996</v>
      </c>
      <c r="E22" s="76">
        <v>42</v>
      </c>
      <c r="F22" s="41">
        <v>-33726.36</v>
      </c>
      <c r="G22" s="143">
        <v>26</v>
      </c>
      <c r="H22" s="143">
        <f t="shared" si="0"/>
        <v>50</v>
      </c>
      <c r="I22" s="249" t="str">
        <f>СВОД!E22</f>
        <v>Жарникова</v>
      </c>
      <c r="K22" s="137"/>
    </row>
    <row r="23" spans="1:12">
      <c r="A23" s="2">
        <v>22</v>
      </c>
      <c r="B23" s="2" t="s">
        <v>23</v>
      </c>
      <c r="C23" s="138">
        <v>42117</v>
      </c>
      <c r="D23" s="51">
        <v>0.17</v>
      </c>
      <c r="E23" s="86">
        <v>83</v>
      </c>
      <c r="F23" s="87">
        <v>-7212.52</v>
      </c>
      <c r="G23" s="143">
        <v>26.69</v>
      </c>
      <c r="H23" s="143">
        <f t="shared" si="0"/>
        <v>50</v>
      </c>
      <c r="I23" s="249" t="str">
        <f>СВОД!E23</f>
        <v>Мазырин</v>
      </c>
    </row>
    <row r="24" spans="1:12">
      <c r="A24" s="83">
        <v>23</v>
      </c>
      <c r="B24" s="83" t="s">
        <v>24</v>
      </c>
      <c r="C24" s="84">
        <v>42145</v>
      </c>
      <c r="D24" s="85">
        <v>0.35</v>
      </c>
      <c r="E24" s="76">
        <v>65</v>
      </c>
      <c r="F24" s="41">
        <v>-18181.310000000001</v>
      </c>
      <c r="G24" s="143">
        <v>24.05</v>
      </c>
      <c r="H24" s="143">
        <f t="shared" si="0"/>
        <v>50</v>
      </c>
      <c r="I24" s="249" t="str">
        <f>СВОД!E24</f>
        <v>Мансурова</v>
      </c>
    </row>
    <row r="25" spans="1:12">
      <c r="A25" s="83">
        <v>24</v>
      </c>
      <c r="B25" s="83" t="s">
        <v>25</v>
      </c>
      <c r="C25" s="84">
        <v>42145</v>
      </c>
      <c r="D25" s="85">
        <v>0.13</v>
      </c>
      <c r="E25" s="86">
        <v>87</v>
      </c>
      <c r="F25" s="87">
        <v>-7461.36</v>
      </c>
      <c r="G25" s="144">
        <v>34.64</v>
      </c>
      <c r="H25" s="143">
        <f t="shared" si="0"/>
        <v>0</v>
      </c>
      <c r="I25" s="249" t="str">
        <f>СВОД!E25</f>
        <v>Ахрамеева</v>
      </c>
    </row>
    <row r="26" spans="1:12">
      <c r="A26" s="83">
        <v>25</v>
      </c>
      <c r="B26" s="83" t="s">
        <v>26</v>
      </c>
      <c r="C26" s="84">
        <v>42155</v>
      </c>
      <c r="D26" s="85">
        <v>0.08</v>
      </c>
      <c r="E26" s="76">
        <v>92</v>
      </c>
      <c r="F26" s="41">
        <v>-3118.66</v>
      </c>
      <c r="G26" s="143">
        <v>41</v>
      </c>
      <c r="H26" s="143">
        <f t="shared" si="0"/>
        <v>0</v>
      </c>
      <c r="I26" s="249" t="str">
        <f>СВОД!E26</f>
        <v>Мансурова</v>
      </c>
    </row>
    <row r="27" spans="1:12">
      <c r="A27" s="2">
        <v>26</v>
      </c>
      <c r="B27" s="2" t="s">
        <v>27</v>
      </c>
      <c r="C27" s="138">
        <v>42099</v>
      </c>
      <c r="D27" s="51">
        <v>0.18</v>
      </c>
      <c r="E27" s="86">
        <v>82</v>
      </c>
      <c r="F27" s="87">
        <v>-8380.42</v>
      </c>
      <c r="G27" s="144">
        <v>37.86</v>
      </c>
      <c r="H27" s="143">
        <f t="shared" si="0"/>
        <v>0</v>
      </c>
      <c r="I27" s="249" t="str">
        <f>СВОД!E27</f>
        <v>Жарникова</v>
      </c>
    </row>
    <row r="28" spans="1:12">
      <c r="A28" s="2">
        <v>27</v>
      </c>
      <c r="B28" s="2" t="s">
        <v>28</v>
      </c>
      <c r="C28" s="138">
        <v>42092</v>
      </c>
      <c r="D28" s="51">
        <v>1.25</v>
      </c>
      <c r="E28" s="76">
        <v>0</v>
      </c>
      <c r="F28" s="41">
        <v>-40415.599999999999</v>
      </c>
      <c r="G28" s="143">
        <v>21.15</v>
      </c>
      <c r="H28" s="143">
        <f t="shared" si="0"/>
        <v>50</v>
      </c>
      <c r="I28" s="249" t="str">
        <f>СВОД!E28</f>
        <v>Клементьева</v>
      </c>
    </row>
    <row r="29" spans="1:12">
      <c r="A29" s="2">
        <v>28</v>
      </c>
      <c r="B29" s="2" t="s">
        <v>29</v>
      </c>
      <c r="C29" s="138">
        <v>42108</v>
      </c>
      <c r="D29" s="51">
        <v>0.18</v>
      </c>
      <c r="E29" s="76">
        <v>82</v>
      </c>
      <c r="F29" s="41">
        <v>-9726.7000000000007</v>
      </c>
      <c r="G29" s="143">
        <v>54.76</v>
      </c>
      <c r="H29" s="143">
        <f t="shared" si="0"/>
        <v>0</v>
      </c>
      <c r="I29" s="249" t="str">
        <f>СВОД!E29</f>
        <v>Калинина</v>
      </c>
    </row>
    <row r="30" spans="1:12">
      <c r="A30" s="83">
        <v>29</v>
      </c>
      <c r="B30" s="83" t="s">
        <v>30</v>
      </c>
      <c r="C30" s="84">
        <v>42143</v>
      </c>
      <c r="D30" s="85">
        <v>1.03</v>
      </c>
      <c r="E30" s="86">
        <v>0</v>
      </c>
      <c r="F30" s="87">
        <v>-45900.46</v>
      </c>
      <c r="G30" s="143">
        <v>22.83</v>
      </c>
      <c r="H30" s="143">
        <f t="shared" si="0"/>
        <v>50</v>
      </c>
      <c r="I30" s="249" t="str">
        <f>СВОД!E30</f>
        <v>Неуймина</v>
      </c>
    </row>
    <row r="31" spans="1:12">
      <c r="A31" s="83">
        <v>30</v>
      </c>
      <c r="B31" s="83" t="s">
        <v>31</v>
      </c>
      <c r="C31" s="84">
        <v>42143</v>
      </c>
      <c r="D31" s="85">
        <v>0.95</v>
      </c>
      <c r="E31" s="76">
        <v>5</v>
      </c>
      <c r="F31" s="41">
        <v>-54043.54</v>
      </c>
      <c r="G31" s="143">
        <v>16.43</v>
      </c>
      <c r="H31" s="143">
        <f t="shared" si="0"/>
        <v>50</v>
      </c>
      <c r="I31" s="249" t="str">
        <f>СВОД!E31</f>
        <v>Калинина</v>
      </c>
    </row>
    <row r="32" spans="1:12">
      <c r="A32" s="2">
        <v>31</v>
      </c>
      <c r="B32" s="2" t="s">
        <v>32</v>
      </c>
      <c r="C32" s="138">
        <v>42117</v>
      </c>
      <c r="D32" s="51">
        <v>0.1</v>
      </c>
      <c r="E32" s="86">
        <v>90</v>
      </c>
      <c r="F32" s="87">
        <v>-4897.18</v>
      </c>
      <c r="G32" s="143">
        <v>35.340000000000003</v>
      </c>
      <c r="H32" s="143">
        <f t="shared" si="0"/>
        <v>0</v>
      </c>
      <c r="I32" s="249" t="str">
        <f>СВОД!E32</f>
        <v>Мазырин</v>
      </c>
    </row>
    <row r="33" spans="1:9">
      <c r="A33" s="83">
        <v>32</v>
      </c>
      <c r="B33" s="83" t="s">
        <v>33</v>
      </c>
      <c r="C33" s="84">
        <v>42148</v>
      </c>
      <c r="D33" s="85">
        <v>1.33</v>
      </c>
      <c r="E33" s="86">
        <v>0</v>
      </c>
      <c r="F33" s="87">
        <v>-58361.39</v>
      </c>
      <c r="G33" s="143">
        <v>28.88</v>
      </c>
      <c r="H33" s="143">
        <f t="shared" si="0"/>
        <v>50</v>
      </c>
      <c r="I33" s="249" t="str">
        <f>СВОД!E33</f>
        <v>Ахрамеева</v>
      </c>
    </row>
    <row r="34" spans="1:9">
      <c r="A34" s="2">
        <v>33</v>
      </c>
      <c r="B34" s="2" t="s">
        <v>34</v>
      </c>
      <c r="C34" s="138">
        <v>42115</v>
      </c>
      <c r="D34" s="51">
        <v>0.09</v>
      </c>
      <c r="E34" s="86">
        <v>91</v>
      </c>
      <c r="F34" s="87">
        <v>-5146.3100000000004</v>
      </c>
      <c r="G34" s="143">
        <v>37.21</v>
      </c>
      <c r="H34" s="143">
        <f t="shared" si="0"/>
        <v>0</v>
      </c>
      <c r="I34" s="249" t="str">
        <f>СВОД!E34</f>
        <v>Ахрамеева</v>
      </c>
    </row>
    <row r="35" spans="1:9">
      <c r="A35" s="136">
        <v>34</v>
      </c>
      <c r="B35" s="136" t="s">
        <v>35</v>
      </c>
      <c r="C35" s="139">
        <v>42099</v>
      </c>
      <c r="D35" s="140">
        <v>0.06</v>
      </c>
      <c r="E35" s="106">
        <v>94</v>
      </c>
      <c r="F35" s="111">
        <v>-1054.8900000000001</v>
      </c>
      <c r="G35" s="144">
        <v>37.9</v>
      </c>
      <c r="H35" s="143">
        <f t="shared" si="0"/>
        <v>0</v>
      </c>
      <c r="I35" s="249" t="str">
        <f>СВОД!E35</f>
        <v>Мансурова</v>
      </c>
    </row>
    <row r="36" spans="1:9">
      <c r="A36" s="83">
        <v>35</v>
      </c>
      <c r="B36" s="83" t="s">
        <v>36</v>
      </c>
      <c r="C36" s="84">
        <v>42129</v>
      </c>
      <c r="D36" s="85">
        <v>-0.13</v>
      </c>
      <c r="E36" s="76">
        <v>100</v>
      </c>
      <c r="F36" s="41">
        <v>1046.81</v>
      </c>
      <c r="G36" s="143">
        <v>43.75</v>
      </c>
      <c r="H36" s="143">
        <f t="shared" si="0"/>
        <v>0</v>
      </c>
      <c r="I36" s="249" t="str">
        <f>СВОД!E36</f>
        <v>Ахрамеева</v>
      </c>
    </row>
    <row r="37" spans="1:9">
      <c r="A37" s="2">
        <v>36</v>
      </c>
      <c r="B37" s="2" t="s">
        <v>37</v>
      </c>
      <c r="C37" s="138">
        <v>42115</v>
      </c>
      <c r="D37" s="51">
        <v>0.49</v>
      </c>
      <c r="E37" s="86">
        <v>51</v>
      </c>
      <c r="F37" s="87">
        <v>-24001.54</v>
      </c>
      <c r="G37" s="143">
        <v>25.99</v>
      </c>
      <c r="H37" s="143">
        <f t="shared" si="0"/>
        <v>50</v>
      </c>
      <c r="I37" s="249" t="str">
        <f>СВОД!E37</f>
        <v>Мазырин</v>
      </c>
    </row>
    <row r="38" spans="1:9">
      <c r="A38" s="2">
        <v>37</v>
      </c>
      <c r="B38" s="2" t="s">
        <v>38</v>
      </c>
      <c r="C38" s="138">
        <v>42122</v>
      </c>
      <c r="D38" s="51">
        <v>5.78</v>
      </c>
      <c r="E38" s="86">
        <v>0</v>
      </c>
      <c r="F38" s="87">
        <v>-183377.71</v>
      </c>
      <c r="G38" s="143">
        <v>29.65</v>
      </c>
      <c r="H38" s="143">
        <f t="shared" si="0"/>
        <v>50</v>
      </c>
      <c r="I38" s="249" t="str">
        <f>СВОД!E38</f>
        <v>Жарникова</v>
      </c>
    </row>
    <row r="39" spans="1:9">
      <c r="A39" s="83">
        <v>38</v>
      </c>
      <c r="B39" s="83" t="s">
        <v>39</v>
      </c>
      <c r="C39" s="84">
        <v>42141</v>
      </c>
      <c r="D39" s="85">
        <v>0.05</v>
      </c>
      <c r="E39" s="86">
        <v>95</v>
      </c>
      <c r="F39" s="87">
        <v>-2128.46</v>
      </c>
      <c r="G39" s="143">
        <v>38.380000000000003</v>
      </c>
      <c r="H39" s="143">
        <f t="shared" si="0"/>
        <v>0</v>
      </c>
      <c r="I39" s="249" t="str">
        <f>СВОД!E39</f>
        <v>Хасанов</v>
      </c>
    </row>
    <row r="40" spans="1:9">
      <c r="A40" s="2">
        <v>39</v>
      </c>
      <c r="B40" s="2" t="s">
        <v>40</v>
      </c>
      <c r="C40" s="138">
        <v>42120</v>
      </c>
      <c r="D40" s="51">
        <v>0.05</v>
      </c>
      <c r="E40" s="76">
        <v>95</v>
      </c>
      <c r="F40" s="41">
        <v>-3037.77</v>
      </c>
      <c r="G40" s="143">
        <v>24.25</v>
      </c>
      <c r="H40" s="143">
        <f t="shared" si="0"/>
        <v>50</v>
      </c>
      <c r="I40" s="249" t="str">
        <f>СВОД!E40</f>
        <v>Ахрамеева</v>
      </c>
    </row>
    <row r="41" spans="1:9">
      <c r="A41" s="2">
        <v>40</v>
      </c>
      <c r="B41" s="2" t="s">
        <v>41</v>
      </c>
      <c r="C41" s="138">
        <v>42120</v>
      </c>
      <c r="D41" s="51">
        <v>-7.0000000000000007E-2</v>
      </c>
      <c r="E41" s="86">
        <v>100</v>
      </c>
      <c r="F41" s="87">
        <v>1797.94</v>
      </c>
      <c r="G41" s="143">
        <v>18.16</v>
      </c>
      <c r="H41" s="143">
        <f t="shared" si="0"/>
        <v>50</v>
      </c>
      <c r="I41" s="249" t="str">
        <f>СВОД!E41</f>
        <v>Ахрамеева</v>
      </c>
    </row>
    <row r="42" spans="1:9">
      <c r="A42" s="2">
        <v>41</v>
      </c>
      <c r="B42" s="2" t="s">
        <v>42</v>
      </c>
      <c r="C42" s="138">
        <v>42115</v>
      </c>
      <c r="D42" s="51">
        <v>0.09</v>
      </c>
      <c r="E42" s="76">
        <v>91</v>
      </c>
      <c r="F42" s="41">
        <v>-4497.1899999999996</v>
      </c>
      <c r="G42" s="143">
        <v>24.32</v>
      </c>
      <c r="H42" s="143">
        <f t="shared" si="0"/>
        <v>50</v>
      </c>
      <c r="I42" s="249" t="str">
        <f>СВОД!E42</f>
        <v>Неуймина</v>
      </c>
    </row>
    <row r="43" spans="1:9">
      <c r="A43" s="2">
        <v>42</v>
      </c>
      <c r="B43" s="2" t="s">
        <v>43</v>
      </c>
      <c r="C43" s="138">
        <v>42110</v>
      </c>
      <c r="D43" s="51">
        <v>0.43</v>
      </c>
      <c r="E43" s="86">
        <v>57</v>
      </c>
      <c r="F43" s="87">
        <v>-18674.509999999998</v>
      </c>
      <c r="G43" s="143">
        <v>23.93</v>
      </c>
      <c r="H43" s="143">
        <f t="shared" si="0"/>
        <v>50</v>
      </c>
      <c r="I43" s="249" t="str">
        <f>СВОД!E43</f>
        <v>Клементьева</v>
      </c>
    </row>
    <row r="44" spans="1:9">
      <c r="A44" s="83">
        <v>43</v>
      </c>
      <c r="B44" s="83" t="s">
        <v>44</v>
      </c>
      <c r="C44" s="84">
        <v>42136</v>
      </c>
      <c r="D44" s="85">
        <v>2.82</v>
      </c>
      <c r="E44" s="86">
        <v>0</v>
      </c>
      <c r="F44" s="87">
        <v>-69314.53</v>
      </c>
      <c r="G44" s="143">
        <v>18.510000000000002</v>
      </c>
      <c r="H44" s="143">
        <f t="shared" si="0"/>
        <v>50</v>
      </c>
      <c r="I44" s="249" t="str">
        <f>СВОД!E44</f>
        <v>Неуймина</v>
      </c>
    </row>
    <row r="45" spans="1:9">
      <c r="A45" s="2">
        <v>44</v>
      </c>
      <c r="B45" s="2" t="s">
        <v>45</v>
      </c>
      <c r="C45" s="138">
        <v>42106</v>
      </c>
      <c r="D45" s="51">
        <v>0.66</v>
      </c>
      <c r="E45" s="76">
        <v>34</v>
      </c>
      <c r="F45" s="41">
        <v>-29868.98</v>
      </c>
      <c r="G45" s="143">
        <v>22.15</v>
      </c>
      <c r="H45" s="143">
        <f t="shared" si="0"/>
        <v>50</v>
      </c>
      <c r="I45" s="249" t="str">
        <f>СВОД!E45</f>
        <v>Клементьева</v>
      </c>
    </row>
    <row r="46" spans="1:9">
      <c r="A46" s="2">
        <v>45</v>
      </c>
      <c r="B46" s="2" t="s">
        <v>46</v>
      </c>
      <c r="C46" s="138">
        <v>42115</v>
      </c>
      <c r="D46" s="51">
        <v>0.04</v>
      </c>
      <c r="E46" s="76">
        <v>96</v>
      </c>
      <c r="F46" s="41">
        <v>-2083.39</v>
      </c>
      <c r="G46" s="143">
        <v>38.14</v>
      </c>
      <c r="H46" s="143">
        <f t="shared" si="0"/>
        <v>0</v>
      </c>
      <c r="I46" s="249" t="str">
        <f>СВОД!E46</f>
        <v>Мансурова</v>
      </c>
    </row>
    <row r="47" spans="1:9">
      <c r="A47" s="2">
        <v>46</v>
      </c>
      <c r="B47" s="2" t="s">
        <v>47</v>
      </c>
      <c r="C47" s="138">
        <v>42117</v>
      </c>
      <c r="D47" s="51">
        <v>0.05</v>
      </c>
      <c r="E47" s="76">
        <v>95</v>
      </c>
      <c r="F47" s="41">
        <v>-1995.27</v>
      </c>
      <c r="G47" s="143">
        <v>37.549999999999997</v>
      </c>
      <c r="H47" s="143">
        <f t="shared" si="0"/>
        <v>0</v>
      </c>
      <c r="I47" s="249" t="str">
        <f>СВОД!E47</f>
        <v>Хасанов</v>
      </c>
    </row>
    <row r="48" spans="1:9">
      <c r="A48" s="2">
        <v>47</v>
      </c>
      <c r="B48" s="2" t="s">
        <v>48</v>
      </c>
      <c r="C48" s="138">
        <v>42092</v>
      </c>
      <c r="D48" s="51">
        <v>0.1</v>
      </c>
      <c r="E48" s="76">
        <v>90</v>
      </c>
      <c r="F48" s="41">
        <v>-4183.1499999999996</v>
      </c>
      <c r="G48" s="143">
        <v>33.549999999999997</v>
      </c>
      <c r="H48" s="143">
        <f t="shared" si="0"/>
        <v>0</v>
      </c>
      <c r="I48" s="249" t="str">
        <f>СВОД!E48</f>
        <v>Неуймина</v>
      </c>
    </row>
    <row r="49" spans="1:9">
      <c r="A49" s="136">
        <v>48</v>
      </c>
      <c r="B49" s="136" t="s">
        <v>49</v>
      </c>
      <c r="C49" s="139">
        <v>42087</v>
      </c>
      <c r="D49" s="140">
        <v>0.05</v>
      </c>
      <c r="E49" s="92">
        <v>95</v>
      </c>
      <c r="F49" s="93">
        <v>-2006.99</v>
      </c>
      <c r="G49" s="144">
        <v>24.61</v>
      </c>
      <c r="H49" s="143">
        <f t="shared" si="0"/>
        <v>50</v>
      </c>
      <c r="I49" s="249" t="str">
        <f>СВОД!E49</f>
        <v>Мазырин</v>
      </c>
    </row>
    <row r="50" spans="1:9">
      <c r="A50" s="83">
        <v>49</v>
      </c>
      <c r="B50" s="83" t="s">
        <v>50</v>
      </c>
      <c r="C50" s="84">
        <v>42143</v>
      </c>
      <c r="D50" s="85">
        <v>0.72</v>
      </c>
      <c r="E50" s="76">
        <v>28</v>
      </c>
      <c r="F50" s="41">
        <v>-29955</v>
      </c>
      <c r="G50" s="143">
        <v>16.71</v>
      </c>
      <c r="H50" s="143">
        <f t="shared" si="0"/>
        <v>50</v>
      </c>
      <c r="I50" s="249" t="str">
        <f>СВОД!E50</f>
        <v>Жарникова</v>
      </c>
    </row>
    <row r="51" spans="1:9">
      <c r="A51" s="2">
        <v>50</v>
      </c>
      <c r="B51" s="2" t="s">
        <v>51</v>
      </c>
      <c r="C51" s="138">
        <v>42089</v>
      </c>
      <c r="D51" s="51">
        <v>0</v>
      </c>
      <c r="E51" s="76">
        <v>100</v>
      </c>
      <c r="F51" s="41">
        <v>102.09</v>
      </c>
      <c r="G51" s="144">
        <v>29.29</v>
      </c>
      <c r="H51" s="143">
        <f t="shared" si="0"/>
        <v>50</v>
      </c>
      <c r="I51" s="249" t="str">
        <f>СВОД!E51</f>
        <v>Ахрамеева</v>
      </c>
    </row>
    <row r="52" spans="1:9">
      <c r="A52" s="2">
        <v>51</v>
      </c>
      <c r="B52" s="2" t="s">
        <v>52</v>
      </c>
      <c r="C52" s="138">
        <v>42099</v>
      </c>
      <c r="D52" s="51">
        <v>0.39</v>
      </c>
      <c r="E52" s="76">
        <v>61</v>
      </c>
      <c r="F52" s="41">
        <v>-18742.87</v>
      </c>
      <c r="G52" s="143">
        <v>22.26</v>
      </c>
      <c r="H52" s="143">
        <f t="shared" si="0"/>
        <v>50</v>
      </c>
      <c r="I52" s="249" t="str">
        <f>СВОД!E52</f>
        <v>Мансурова</v>
      </c>
    </row>
    <row r="53" spans="1:9">
      <c r="A53" s="2">
        <v>52</v>
      </c>
      <c r="B53" s="2" t="s">
        <v>53</v>
      </c>
      <c r="C53" s="138">
        <v>42106</v>
      </c>
      <c r="D53" s="51">
        <v>-0.31</v>
      </c>
      <c r="E53" s="86">
        <v>100</v>
      </c>
      <c r="F53" s="87">
        <v>7317.53</v>
      </c>
      <c r="G53" s="143">
        <v>32.24</v>
      </c>
      <c r="H53" s="143">
        <f t="shared" si="0"/>
        <v>0</v>
      </c>
      <c r="I53" s="249" t="str">
        <f>СВОД!E53</f>
        <v>Петухов</v>
      </c>
    </row>
    <row r="54" spans="1:9">
      <c r="A54" s="106">
        <v>53</v>
      </c>
      <c r="B54" s="106" t="s">
        <v>54</v>
      </c>
      <c r="C54" s="341">
        <v>42153</v>
      </c>
      <c r="D54" s="342">
        <v>0.04</v>
      </c>
      <c r="E54" s="106">
        <v>96</v>
      </c>
      <c r="F54" s="111">
        <v>-701.54</v>
      </c>
      <c r="G54" s="144">
        <v>49.35</v>
      </c>
      <c r="H54" s="143">
        <f t="shared" si="0"/>
        <v>0</v>
      </c>
      <c r="I54" s="249" t="str">
        <f>СВОД!E54</f>
        <v>Петухов</v>
      </c>
    </row>
    <row r="55" spans="1:9">
      <c r="A55" s="83">
        <v>54</v>
      </c>
      <c r="B55" s="83" t="s">
        <v>55</v>
      </c>
      <c r="C55" s="84">
        <v>42136</v>
      </c>
      <c r="D55" s="85">
        <v>-0.08</v>
      </c>
      <c r="E55" s="86">
        <v>100</v>
      </c>
      <c r="F55" s="87">
        <v>2080.12</v>
      </c>
      <c r="G55" s="143">
        <v>45.7</v>
      </c>
      <c r="H55" s="143">
        <f t="shared" si="0"/>
        <v>0</v>
      </c>
      <c r="I55" s="249" t="str">
        <f>СВОД!E55</f>
        <v>Жарникова</v>
      </c>
    </row>
    <row r="56" spans="1:9">
      <c r="A56" s="136">
        <v>55</v>
      </c>
      <c r="B56" s="136" t="s">
        <v>56</v>
      </c>
      <c r="C56" s="139">
        <v>42061</v>
      </c>
      <c r="D56" s="140">
        <v>4.88</v>
      </c>
      <c r="E56" s="89">
        <v>0</v>
      </c>
      <c r="F56" s="90">
        <v>-179798.98</v>
      </c>
      <c r="G56" s="144">
        <v>34.78</v>
      </c>
      <c r="H56" s="143">
        <f t="shared" si="0"/>
        <v>0</v>
      </c>
      <c r="I56" s="249" t="str">
        <f>СВОД!E56</f>
        <v>Жарникова</v>
      </c>
    </row>
    <row r="57" spans="1:9">
      <c r="A57" s="2">
        <v>56</v>
      </c>
      <c r="B57" s="2" t="s">
        <v>57</v>
      </c>
      <c r="C57" s="138">
        <v>42120</v>
      </c>
      <c r="D57" s="51">
        <v>0.08</v>
      </c>
      <c r="E57" s="76">
        <v>92</v>
      </c>
      <c r="F57" s="41">
        <v>-3933.05</v>
      </c>
      <c r="G57" s="143">
        <v>30.57</v>
      </c>
      <c r="H57" s="143">
        <f t="shared" si="0"/>
        <v>0</v>
      </c>
      <c r="I57" s="249" t="str">
        <f>СВОД!E57</f>
        <v>Жарникова</v>
      </c>
    </row>
    <row r="58" spans="1:9">
      <c r="A58" s="83">
        <v>58</v>
      </c>
      <c r="B58" s="83" t="s">
        <v>59</v>
      </c>
      <c r="C58" s="84">
        <v>42145</v>
      </c>
      <c r="D58" s="85">
        <v>0.11</v>
      </c>
      <c r="E58" s="76">
        <v>89</v>
      </c>
      <c r="F58" s="41">
        <v>-6064.64</v>
      </c>
      <c r="G58" s="144">
        <v>28.78</v>
      </c>
      <c r="H58" s="143">
        <f t="shared" si="0"/>
        <v>50</v>
      </c>
      <c r="I58" s="249" t="str">
        <f>СВОД!E58</f>
        <v>Ахрамеева</v>
      </c>
    </row>
    <row r="59" spans="1:9">
      <c r="A59" s="83">
        <v>59</v>
      </c>
      <c r="B59" s="83" t="s">
        <v>60</v>
      </c>
      <c r="C59" s="84">
        <v>42150</v>
      </c>
      <c r="D59" s="85">
        <v>0.71</v>
      </c>
      <c r="E59" s="86">
        <v>29</v>
      </c>
      <c r="F59" s="87">
        <v>-26369.17</v>
      </c>
      <c r="G59" s="143">
        <v>17.739999999999998</v>
      </c>
      <c r="H59" s="143">
        <f t="shared" si="0"/>
        <v>50</v>
      </c>
      <c r="I59" s="249" t="str">
        <f>СВОД!E59</f>
        <v>Ахрамеева</v>
      </c>
    </row>
    <row r="60" spans="1:9">
      <c r="A60" s="106">
        <v>60</v>
      </c>
      <c r="B60" s="106" t="s">
        <v>61</v>
      </c>
      <c r="C60" s="341">
        <v>42152</v>
      </c>
      <c r="D60" s="342">
        <v>0.06</v>
      </c>
      <c r="E60" s="92">
        <v>94</v>
      </c>
      <c r="F60" s="93">
        <v>-2762.14</v>
      </c>
      <c r="G60" s="144">
        <v>35.71</v>
      </c>
      <c r="H60" s="143">
        <f t="shared" si="0"/>
        <v>0</v>
      </c>
      <c r="I60" s="249" t="str">
        <f>СВОД!E60</f>
        <v>Ахрамеева</v>
      </c>
    </row>
    <row r="61" spans="1:9">
      <c r="A61" s="2">
        <v>61</v>
      </c>
      <c r="B61" s="2" t="s">
        <v>62</v>
      </c>
      <c r="C61" s="138">
        <v>42096</v>
      </c>
      <c r="D61" s="51">
        <v>1.31</v>
      </c>
      <c r="E61" s="76">
        <v>0</v>
      </c>
      <c r="F61" s="41">
        <v>-33308.31</v>
      </c>
      <c r="G61" s="143">
        <v>34.1</v>
      </c>
      <c r="H61" s="143">
        <f t="shared" si="0"/>
        <v>0</v>
      </c>
      <c r="I61" s="249" t="str">
        <f>СВОД!E61</f>
        <v>Трусов</v>
      </c>
    </row>
    <row r="62" spans="1:9">
      <c r="A62" s="83">
        <v>62</v>
      </c>
      <c r="B62" s="83" t="s">
        <v>63</v>
      </c>
      <c r="C62" s="84">
        <v>42145</v>
      </c>
      <c r="D62" s="85">
        <v>0.03</v>
      </c>
      <c r="E62" s="86">
        <v>97</v>
      </c>
      <c r="F62" s="87">
        <v>-950.03</v>
      </c>
      <c r="G62" s="143">
        <v>46.94</v>
      </c>
      <c r="H62" s="143">
        <f t="shared" si="0"/>
        <v>0</v>
      </c>
      <c r="I62" s="249" t="str">
        <f>СВОД!E62</f>
        <v>Неуймина</v>
      </c>
    </row>
    <row r="63" spans="1:9">
      <c r="A63" s="83">
        <v>63</v>
      </c>
      <c r="B63" s="83" t="s">
        <v>64</v>
      </c>
      <c r="C63" s="84">
        <v>42138</v>
      </c>
      <c r="D63" s="85">
        <v>0.06</v>
      </c>
      <c r="E63" s="86">
        <v>94</v>
      </c>
      <c r="F63" s="87">
        <v>-1805.51</v>
      </c>
      <c r="G63" s="143">
        <v>35.71</v>
      </c>
      <c r="H63" s="143">
        <f t="shared" si="0"/>
        <v>0</v>
      </c>
      <c r="I63" s="249" t="str">
        <f>СВОД!E63</f>
        <v>Ахрамеева</v>
      </c>
    </row>
    <row r="64" spans="1:9">
      <c r="A64" s="2">
        <v>64</v>
      </c>
      <c r="B64" s="2" t="s">
        <v>65</v>
      </c>
      <c r="C64" s="138">
        <v>42122</v>
      </c>
      <c r="D64" s="51">
        <v>1.0900000000000001</v>
      </c>
      <c r="E64" s="94">
        <v>0</v>
      </c>
      <c r="F64" s="96">
        <v>-37180.53</v>
      </c>
      <c r="G64" s="143">
        <v>20.53</v>
      </c>
      <c r="H64" s="143">
        <f t="shared" si="0"/>
        <v>50</v>
      </c>
      <c r="I64" s="249" t="str">
        <f>СВОД!E64</f>
        <v>Мазырин</v>
      </c>
    </row>
    <row r="65" spans="1:9">
      <c r="A65" s="2">
        <v>65</v>
      </c>
      <c r="B65" s="2" t="s">
        <v>66</v>
      </c>
      <c r="C65" s="138">
        <v>42115</v>
      </c>
      <c r="D65" s="51">
        <v>0.01</v>
      </c>
      <c r="E65" s="94">
        <v>99</v>
      </c>
      <c r="F65" s="96">
        <v>-430.17</v>
      </c>
      <c r="G65" s="143">
        <v>43.48</v>
      </c>
      <c r="H65" s="143">
        <f t="shared" si="0"/>
        <v>0</v>
      </c>
      <c r="I65" s="249" t="str">
        <f>СВОД!E65</f>
        <v>Калинина</v>
      </c>
    </row>
    <row r="66" spans="1:9">
      <c r="A66" s="2">
        <v>66</v>
      </c>
      <c r="B66" s="2" t="s">
        <v>67</v>
      </c>
      <c r="C66" s="138">
        <v>42124</v>
      </c>
      <c r="D66" s="51">
        <v>0.91</v>
      </c>
      <c r="E66" s="94">
        <v>9</v>
      </c>
      <c r="F66" s="96">
        <v>-22760</v>
      </c>
      <c r="G66" s="319">
        <v>39.69</v>
      </c>
      <c r="H66" s="143">
        <f t="shared" ref="H66:H135" si="1">IF(G66&lt;10.01,100,IF(G66&lt;30,50,0))</f>
        <v>0</v>
      </c>
      <c r="I66" s="249" t="str">
        <f>СВОД!E66</f>
        <v>Клементьева</v>
      </c>
    </row>
    <row r="67" spans="1:9">
      <c r="A67" s="2">
        <v>67</v>
      </c>
      <c r="B67" s="2" t="s">
        <v>68</v>
      </c>
      <c r="C67" s="138">
        <v>42094</v>
      </c>
      <c r="D67" s="51">
        <v>0.02</v>
      </c>
      <c r="E67" s="94">
        <v>98</v>
      </c>
      <c r="F67" s="96">
        <v>-992.04</v>
      </c>
      <c r="G67" s="143">
        <v>33.18</v>
      </c>
      <c r="H67" s="143">
        <f t="shared" si="1"/>
        <v>0</v>
      </c>
      <c r="I67" s="249" t="str">
        <f>СВОД!E67</f>
        <v>Мансурова</v>
      </c>
    </row>
    <row r="68" spans="1:9">
      <c r="A68" s="83">
        <v>68</v>
      </c>
      <c r="B68" s="83" t="s">
        <v>69</v>
      </c>
      <c r="C68" s="84">
        <v>42148</v>
      </c>
      <c r="D68" s="85">
        <v>0.4</v>
      </c>
      <c r="E68" s="94">
        <v>60</v>
      </c>
      <c r="F68" s="96">
        <v>-17758.43</v>
      </c>
      <c r="G68" s="144">
        <v>18.829999999999998</v>
      </c>
      <c r="H68" s="143">
        <f t="shared" si="1"/>
        <v>50</v>
      </c>
      <c r="I68" s="249" t="str">
        <f>СВОД!E68</f>
        <v>Ахтямова</v>
      </c>
    </row>
    <row r="69" spans="1:9">
      <c r="A69" s="83">
        <v>69</v>
      </c>
      <c r="B69" s="83" t="s">
        <v>70</v>
      </c>
      <c r="C69" s="84">
        <v>42143</v>
      </c>
      <c r="D69" s="85">
        <v>0.06</v>
      </c>
      <c r="E69" s="94">
        <v>94</v>
      </c>
      <c r="F69" s="96">
        <v>-2778.66</v>
      </c>
      <c r="G69" s="143">
        <v>38.5</v>
      </c>
      <c r="H69" s="143">
        <f t="shared" si="1"/>
        <v>0</v>
      </c>
      <c r="I69" s="249" t="str">
        <f>СВОД!E69</f>
        <v>Петухов</v>
      </c>
    </row>
    <row r="70" spans="1:9">
      <c r="A70" s="2">
        <v>70</v>
      </c>
      <c r="B70" s="2" t="s">
        <v>735</v>
      </c>
      <c r="C70" s="138">
        <v>42117</v>
      </c>
      <c r="D70" s="51">
        <v>3.2</v>
      </c>
      <c r="E70" s="94">
        <v>0</v>
      </c>
      <c r="F70" s="96">
        <v>-143889.98000000001</v>
      </c>
      <c r="G70" s="143">
        <v>16.97</v>
      </c>
      <c r="H70" s="143">
        <f t="shared" si="1"/>
        <v>50</v>
      </c>
      <c r="I70" s="249" t="str">
        <f>СВОД!E70</f>
        <v>Мансурова</v>
      </c>
    </row>
    <row r="71" spans="1:9">
      <c r="A71" s="83">
        <v>71</v>
      </c>
      <c r="B71" s="83" t="s">
        <v>72</v>
      </c>
      <c r="C71" s="84">
        <v>42129</v>
      </c>
      <c r="D71" s="85">
        <v>-0.1</v>
      </c>
      <c r="E71" s="94">
        <v>100</v>
      </c>
      <c r="F71" s="96">
        <v>4450.3599999999997</v>
      </c>
      <c r="G71" s="143">
        <v>27.32</v>
      </c>
      <c r="H71" s="143">
        <f t="shared" si="1"/>
        <v>50</v>
      </c>
      <c r="I71" s="249" t="str">
        <f>СВОД!E71</f>
        <v>Хасанов</v>
      </c>
    </row>
    <row r="72" spans="1:9">
      <c r="A72" s="83">
        <v>72</v>
      </c>
      <c r="B72" s="83" t="s">
        <v>792</v>
      </c>
      <c r="C72" s="84">
        <v>42131</v>
      </c>
      <c r="D72" s="85">
        <v>0.08</v>
      </c>
      <c r="E72" s="86">
        <v>92</v>
      </c>
      <c r="F72" s="87">
        <v>-1376.14</v>
      </c>
      <c r="G72" s="143">
        <v>42.86</v>
      </c>
      <c r="H72" s="143">
        <f t="shared" si="1"/>
        <v>0</v>
      </c>
      <c r="I72" s="249" t="str">
        <f>СВОД!E72</f>
        <v>Савченко</v>
      </c>
    </row>
    <row r="73" spans="1:9">
      <c r="A73" s="83">
        <v>73</v>
      </c>
      <c r="B73" s="83" t="s">
        <v>165</v>
      </c>
      <c r="C73" s="84">
        <v>42129</v>
      </c>
      <c r="D73" s="85">
        <v>7.0000000000000007E-2</v>
      </c>
      <c r="E73" s="94">
        <v>93</v>
      </c>
      <c r="F73" s="96">
        <v>-1820.11</v>
      </c>
      <c r="G73" s="143">
        <v>24.31</v>
      </c>
      <c r="H73" s="143">
        <f t="shared" si="1"/>
        <v>50</v>
      </c>
      <c r="I73" s="249" t="str">
        <f>СВОД!E73</f>
        <v>Савченко</v>
      </c>
    </row>
    <row r="74" spans="1:9">
      <c r="A74" s="2">
        <v>74</v>
      </c>
      <c r="B74" s="2" t="s">
        <v>166</v>
      </c>
      <c r="C74" s="138">
        <v>42099</v>
      </c>
      <c r="D74" s="51">
        <v>-1</v>
      </c>
      <c r="E74" s="94">
        <v>100</v>
      </c>
      <c r="F74" s="96">
        <v>23301.97</v>
      </c>
      <c r="G74" s="144">
        <v>48.24</v>
      </c>
      <c r="H74" s="143">
        <f t="shared" si="1"/>
        <v>0</v>
      </c>
      <c r="I74" s="249" t="str">
        <f>СВОД!E74</f>
        <v>Жарникова</v>
      </c>
    </row>
    <row r="75" spans="1:9">
      <c r="A75" s="195">
        <v>75</v>
      </c>
      <c r="B75" s="195" t="s">
        <v>568</v>
      </c>
      <c r="C75" s="84">
        <v>42141</v>
      </c>
      <c r="D75" s="85">
        <v>0.09</v>
      </c>
      <c r="E75" s="94">
        <v>91</v>
      </c>
      <c r="F75" s="96">
        <v>-4322.5200000000004</v>
      </c>
      <c r="G75" s="143">
        <v>36.68</v>
      </c>
      <c r="H75" s="143">
        <f t="shared" si="1"/>
        <v>0</v>
      </c>
      <c r="I75" s="249" t="str">
        <f>СВОД!E75</f>
        <v>Хасанов</v>
      </c>
    </row>
    <row r="76" spans="1:9">
      <c r="A76" s="133">
        <v>76</v>
      </c>
      <c r="B76" s="133" t="s">
        <v>478</v>
      </c>
      <c r="C76" s="138">
        <v>42096</v>
      </c>
      <c r="D76" s="51">
        <v>-0.21</v>
      </c>
      <c r="E76" s="94">
        <v>100</v>
      </c>
      <c r="F76" s="96">
        <v>2742.52</v>
      </c>
      <c r="G76" s="143">
        <v>37.65</v>
      </c>
      <c r="H76" s="143">
        <f t="shared" si="1"/>
        <v>0</v>
      </c>
      <c r="I76" s="249" t="str">
        <f>СВОД!E76</f>
        <v>Трусов</v>
      </c>
    </row>
    <row r="77" spans="1:9">
      <c r="A77" s="83">
        <v>77</v>
      </c>
      <c r="B77" s="83" t="s">
        <v>445</v>
      </c>
      <c r="C77" s="84">
        <v>42145</v>
      </c>
      <c r="D77" s="85">
        <v>0.09</v>
      </c>
      <c r="E77" s="94">
        <v>81</v>
      </c>
      <c r="F77" s="96">
        <v>-3857.28</v>
      </c>
      <c r="G77" s="143">
        <v>23.63</v>
      </c>
      <c r="H77" s="143">
        <f t="shared" si="1"/>
        <v>50</v>
      </c>
      <c r="I77" s="249" t="str">
        <f>СВОД!E77</f>
        <v>Хасанов</v>
      </c>
    </row>
    <row r="78" spans="1:9">
      <c r="A78" s="133">
        <v>78</v>
      </c>
      <c r="B78" s="133" t="s">
        <v>444</v>
      </c>
      <c r="C78" s="138">
        <v>42089</v>
      </c>
      <c r="D78" s="51">
        <v>-0.01</v>
      </c>
      <c r="E78" s="94">
        <v>100</v>
      </c>
      <c r="F78" s="96">
        <v>320.89</v>
      </c>
      <c r="G78" s="143">
        <v>46.95</v>
      </c>
      <c r="H78" s="143">
        <f t="shared" si="1"/>
        <v>0</v>
      </c>
      <c r="I78" s="249" t="str">
        <f>СВОД!E78</f>
        <v>Ахрамеева</v>
      </c>
    </row>
    <row r="79" spans="1:9">
      <c r="A79" s="133">
        <v>79</v>
      </c>
      <c r="B79" s="133" t="s">
        <v>482</v>
      </c>
      <c r="C79" s="138">
        <v>42122</v>
      </c>
      <c r="D79" s="51">
        <v>0.13</v>
      </c>
      <c r="E79" s="94">
        <v>87</v>
      </c>
      <c r="F79" s="96">
        <v>-7451.36</v>
      </c>
      <c r="G79" s="143">
        <v>26.85</v>
      </c>
      <c r="H79" s="143">
        <f t="shared" si="1"/>
        <v>50</v>
      </c>
      <c r="I79" s="249" t="str">
        <f>СВОД!E79</f>
        <v>Клементьева</v>
      </c>
    </row>
    <row r="80" spans="1:9">
      <c r="A80" s="83">
        <v>80</v>
      </c>
      <c r="B80" s="83" t="s">
        <v>475</v>
      </c>
      <c r="C80" s="84">
        <v>42131</v>
      </c>
      <c r="D80" s="85">
        <v>-0.16</v>
      </c>
      <c r="E80" s="94">
        <v>100</v>
      </c>
      <c r="F80" s="96">
        <v>2652.13</v>
      </c>
      <c r="G80" s="143">
        <v>24.81</v>
      </c>
      <c r="H80" s="143">
        <f t="shared" si="1"/>
        <v>50</v>
      </c>
      <c r="I80" s="249" t="str">
        <f>СВОД!E80</f>
        <v>Емельянова</v>
      </c>
    </row>
    <row r="81" spans="1:9">
      <c r="A81" s="195">
        <v>81</v>
      </c>
      <c r="B81" s="195" t="s">
        <v>514</v>
      </c>
      <c r="C81" s="84">
        <v>42136</v>
      </c>
      <c r="D81" s="85">
        <v>0.28999999999999998</v>
      </c>
      <c r="E81" s="94">
        <v>71</v>
      </c>
      <c r="F81" s="96">
        <v>-12518.4</v>
      </c>
      <c r="G81" s="143">
        <v>27.98</v>
      </c>
      <c r="H81" s="143">
        <f t="shared" si="1"/>
        <v>50</v>
      </c>
      <c r="I81" s="249" t="str">
        <f>СВОД!E81</f>
        <v>Дарьин</v>
      </c>
    </row>
    <row r="82" spans="1:9">
      <c r="A82" s="133">
        <v>82</v>
      </c>
      <c r="B82" s="133" t="s">
        <v>473</v>
      </c>
      <c r="C82" s="138">
        <v>42106</v>
      </c>
      <c r="D82" s="51">
        <v>0.27</v>
      </c>
      <c r="E82" s="94">
        <v>73</v>
      </c>
      <c r="F82" s="96">
        <v>-8758.25</v>
      </c>
      <c r="G82" s="143">
        <v>31</v>
      </c>
      <c r="H82" s="143">
        <f t="shared" si="1"/>
        <v>0</v>
      </c>
      <c r="I82" s="249" t="str">
        <f>СВОД!E82</f>
        <v>Неуймина</v>
      </c>
    </row>
    <row r="83" spans="1:9">
      <c r="A83" s="133">
        <v>83</v>
      </c>
      <c r="B83" s="133" t="s">
        <v>502</v>
      </c>
      <c r="C83" s="138">
        <v>42108</v>
      </c>
      <c r="D83" s="51">
        <v>-2.13</v>
      </c>
      <c r="E83" s="94">
        <v>100</v>
      </c>
      <c r="F83" s="96">
        <v>68300.13</v>
      </c>
      <c r="G83" s="143">
        <v>48.24</v>
      </c>
      <c r="H83" s="143">
        <f t="shared" si="1"/>
        <v>0</v>
      </c>
      <c r="I83" s="249" t="str">
        <f>СВОД!E83</f>
        <v>Мансурова</v>
      </c>
    </row>
    <row r="84" spans="1:9">
      <c r="A84" s="2">
        <v>84</v>
      </c>
      <c r="B84" s="2" t="s">
        <v>479</v>
      </c>
      <c r="C84" s="138">
        <v>42110</v>
      </c>
      <c r="D84" s="51">
        <v>0</v>
      </c>
      <c r="E84" s="94">
        <v>100</v>
      </c>
      <c r="F84" s="96">
        <v>-151.97999999999999</v>
      </c>
      <c r="G84" s="143">
        <v>33.18</v>
      </c>
      <c r="H84" s="143">
        <f t="shared" si="1"/>
        <v>0</v>
      </c>
      <c r="I84" s="249" t="str">
        <f>СВОД!E84</f>
        <v>Савченко</v>
      </c>
    </row>
    <row r="85" spans="1:9">
      <c r="A85" s="133">
        <v>85</v>
      </c>
      <c r="B85" s="133" t="s">
        <v>474</v>
      </c>
      <c r="C85" s="138">
        <v>42094</v>
      </c>
      <c r="D85" s="51">
        <v>0.97</v>
      </c>
      <c r="E85" s="94">
        <v>3</v>
      </c>
      <c r="F85" s="96">
        <v>-34493.879999999997</v>
      </c>
      <c r="G85" s="143">
        <v>19.350000000000001</v>
      </c>
      <c r="H85" s="143">
        <f t="shared" si="1"/>
        <v>50</v>
      </c>
      <c r="I85" s="249" t="str">
        <f>СВОД!E85</f>
        <v>Мазырин</v>
      </c>
    </row>
    <row r="86" spans="1:9">
      <c r="A86" s="2">
        <v>86</v>
      </c>
      <c r="B86" s="2" t="s">
        <v>480</v>
      </c>
      <c r="C86" s="138">
        <v>42092</v>
      </c>
      <c r="D86" s="51">
        <v>1.82</v>
      </c>
      <c r="E86" s="94">
        <v>0</v>
      </c>
      <c r="F86" s="96">
        <v>-32807.089999999997</v>
      </c>
      <c r="G86" s="143">
        <v>15.94</v>
      </c>
      <c r="H86" s="143">
        <f t="shared" si="1"/>
        <v>50</v>
      </c>
      <c r="I86" s="249" t="str">
        <f>СВОД!E86</f>
        <v>Жарникова</v>
      </c>
    </row>
    <row r="87" spans="1:9">
      <c r="A87" s="133">
        <v>87</v>
      </c>
      <c r="B87" s="133" t="s">
        <v>481</v>
      </c>
      <c r="C87" s="138">
        <v>42120</v>
      </c>
      <c r="D87" s="51">
        <v>3.84</v>
      </c>
      <c r="E87" s="94">
        <v>0</v>
      </c>
      <c r="F87" s="96">
        <v>-126784.26</v>
      </c>
      <c r="G87" s="143">
        <v>21.22</v>
      </c>
      <c r="H87" s="143">
        <f t="shared" si="1"/>
        <v>50</v>
      </c>
      <c r="I87" s="249" t="str">
        <f>СВОД!E87</f>
        <v>Мансурова</v>
      </c>
    </row>
    <row r="88" spans="1:9">
      <c r="A88" s="195">
        <v>88</v>
      </c>
      <c r="B88" s="195" t="s">
        <v>503</v>
      </c>
      <c r="C88" s="84">
        <v>42138</v>
      </c>
      <c r="D88" s="85">
        <v>0.77</v>
      </c>
      <c r="E88" s="94">
        <v>23</v>
      </c>
      <c r="F88" s="96">
        <v>-28465.77</v>
      </c>
      <c r="G88" s="143">
        <v>20.75</v>
      </c>
      <c r="H88" s="143">
        <f t="shared" si="1"/>
        <v>50</v>
      </c>
      <c r="I88" s="249" t="str">
        <f>СВОД!E88</f>
        <v>Жарникова</v>
      </c>
    </row>
    <row r="89" spans="1:9">
      <c r="A89" s="195">
        <v>89</v>
      </c>
      <c r="B89" s="195" t="s">
        <v>507</v>
      </c>
      <c r="C89" s="84">
        <v>42131</v>
      </c>
      <c r="D89" s="85">
        <v>0.01</v>
      </c>
      <c r="E89" s="94">
        <v>99</v>
      </c>
      <c r="F89" s="96">
        <v>-309.27999999999997</v>
      </c>
      <c r="G89" s="143">
        <v>22.34</v>
      </c>
      <c r="H89" s="143">
        <f t="shared" si="1"/>
        <v>50</v>
      </c>
      <c r="I89" s="249" t="str">
        <f>СВОД!E89</f>
        <v>Калинина</v>
      </c>
    </row>
    <row r="90" spans="1:9">
      <c r="A90" s="195">
        <v>90</v>
      </c>
      <c r="B90" s="195" t="s">
        <v>537</v>
      </c>
      <c r="C90" s="84">
        <v>42136</v>
      </c>
      <c r="D90" s="85">
        <v>0.91</v>
      </c>
      <c r="E90" s="94">
        <v>9</v>
      </c>
      <c r="F90" s="96">
        <v>-27270.07</v>
      </c>
      <c r="G90" s="144">
        <v>23.34</v>
      </c>
      <c r="H90" s="143">
        <f t="shared" si="1"/>
        <v>50</v>
      </c>
      <c r="I90" s="249" t="str">
        <f>СВОД!E90</f>
        <v>Калинина</v>
      </c>
    </row>
    <row r="91" spans="1:9">
      <c r="A91" s="195">
        <v>91</v>
      </c>
      <c r="B91" s="195" t="s">
        <v>505</v>
      </c>
      <c r="C91" s="84">
        <v>42131</v>
      </c>
      <c r="D91" s="85">
        <v>0.17</v>
      </c>
      <c r="E91" s="94">
        <v>83</v>
      </c>
      <c r="F91" s="96">
        <v>-9877.57</v>
      </c>
      <c r="G91" s="143">
        <v>27.65</v>
      </c>
      <c r="H91" s="143">
        <f t="shared" si="1"/>
        <v>50</v>
      </c>
      <c r="I91" s="249" t="str">
        <f>СВОД!E91</f>
        <v>Ахрамеева</v>
      </c>
    </row>
    <row r="92" spans="1:9">
      <c r="A92" s="83">
        <v>92</v>
      </c>
      <c r="B92" s="106" t="s">
        <v>517</v>
      </c>
      <c r="C92" s="84">
        <v>42141</v>
      </c>
      <c r="D92" s="85">
        <v>0.19</v>
      </c>
      <c r="E92" s="94">
        <v>81</v>
      </c>
      <c r="F92" s="96">
        <v>-7625.88</v>
      </c>
      <c r="G92" s="143">
        <v>31.54</v>
      </c>
      <c r="H92" s="143">
        <f t="shared" si="1"/>
        <v>0</v>
      </c>
      <c r="I92" s="249" t="str">
        <f>СВОД!E92</f>
        <v>Мансурова</v>
      </c>
    </row>
    <row r="93" spans="1:9">
      <c r="A93" s="2">
        <v>93</v>
      </c>
      <c r="B93" s="136" t="s">
        <v>520</v>
      </c>
      <c r="C93" s="138">
        <v>42096</v>
      </c>
      <c r="D93" s="51">
        <v>2.14</v>
      </c>
      <c r="E93" s="94">
        <v>0</v>
      </c>
      <c r="F93" s="96">
        <v>-50517.03</v>
      </c>
      <c r="G93" s="143">
        <v>22.36</v>
      </c>
      <c r="H93" s="143">
        <f t="shared" si="1"/>
        <v>50</v>
      </c>
      <c r="I93" s="249" t="str">
        <f>СВОД!E93</f>
        <v>Клементьева</v>
      </c>
    </row>
    <row r="94" spans="1:9">
      <c r="A94" s="83">
        <v>94</v>
      </c>
      <c r="B94" s="106" t="s">
        <v>516</v>
      </c>
      <c r="C94" s="84">
        <v>42155</v>
      </c>
      <c r="D94" s="85">
        <v>-1.43</v>
      </c>
      <c r="E94" s="94">
        <v>100</v>
      </c>
      <c r="F94" s="96">
        <v>72725.38</v>
      </c>
      <c r="G94" s="143">
        <v>41.92</v>
      </c>
      <c r="H94" s="143">
        <f t="shared" si="1"/>
        <v>0</v>
      </c>
      <c r="I94" s="249" t="str">
        <f>СВОД!E94</f>
        <v>Клементьева</v>
      </c>
    </row>
    <row r="95" spans="1:9">
      <c r="A95" s="2">
        <v>95</v>
      </c>
      <c r="B95" s="136" t="s">
        <v>543</v>
      </c>
      <c r="C95" s="138">
        <v>42096</v>
      </c>
      <c r="D95" s="51">
        <v>3.81</v>
      </c>
      <c r="E95" s="94">
        <v>0</v>
      </c>
      <c r="F95" s="96">
        <v>-30312.41</v>
      </c>
      <c r="G95" s="143">
        <v>12.93</v>
      </c>
      <c r="H95" s="143">
        <f t="shared" si="1"/>
        <v>50</v>
      </c>
      <c r="I95" s="249" t="str">
        <f>СВОД!E95</f>
        <v>Коровина</v>
      </c>
    </row>
    <row r="96" spans="1:9">
      <c r="A96" s="2">
        <v>96</v>
      </c>
      <c r="B96" s="136" t="s">
        <v>525</v>
      </c>
      <c r="C96" s="138">
        <v>42108</v>
      </c>
      <c r="D96" s="51">
        <v>0.63</v>
      </c>
      <c r="E96" s="94">
        <v>37</v>
      </c>
      <c r="F96" s="96">
        <v>-31035.47</v>
      </c>
      <c r="G96" s="144">
        <v>15.67</v>
      </c>
      <c r="H96" s="143">
        <f t="shared" si="1"/>
        <v>50</v>
      </c>
      <c r="I96" s="249" t="str">
        <f>СВОД!E96</f>
        <v>Калинина</v>
      </c>
    </row>
    <row r="97" spans="1:9">
      <c r="A97" s="2">
        <v>97</v>
      </c>
      <c r="B97" s="136" t="s">
        <v>548</v>
      </c>
      <c r="C97" s="138">
        <v>42122</v>
      </c>
      <c r="D97" s="51">
        <v>0.1</v>
      </c>
      <c r="E97" s="94">
        <v>90</v>
      </c>
      <c r="F97" s="96">
        <v>-3115.66</v>
      </c>
      <c r="G97" s="143">
        <v>33.04</v>
      </c>
      <c r="H97" s="143">
        <f t="shared" si="1"/>
        <v>0</v>
      </c>
      <c r="I97" s="249" t="str">
        <f>СВОД!E97</f>
        <v>Коровина</v>
      </c>
    </row>
    <row r="98" spans="1:9">
      <c r="A98" s="83">
        <v>98</v>
      </c>
      <c r="B98" s="106" t="s">
        <v>526</v>
      </c>
      <c r="C98" s="84">
        <v>42150</v>
      </c>
      <c r="D98" s="85">
        <v>-0.01</v>
      </c>
      <c r="E98" s="94">
        <v>100</v>
      </c>
      <c r="F98" s="96">
        <v>309.52999999999997</v>
      </c>
      <c r="G98" s="143">
        <v>33.53</v>
      </c>
      <c r="H98" s="143">
        <f t="shared" si="1"/>
        <v>0</v>
      </c>
      <c r="I98" s="249" t="str">
        <f>СВОД!E98</f>
        <v>Калинина</v>
      </c>
    </row>
    <row r="99" spans="1:9">
      <c r="A99" s="2">
        <v>99</v>
      </c>
      <c r="B99" s="136" t="s">
        <v>529</v>
      </c>
      <c r="C99" s="138">
        <v>42101</v>
      </c>
      <c r="D99" s="51">
        <v>0.18</v>
      </c>
      <c r="E99" s="94">
        <v>82</v>
      </c>
      <c r="F99" s="96">
        <v>-5550.06</v>
      </c>
      <c r="G99" s="143">
        <v>29.86</v>
      </c>
      <c r="H99" s="143">
        <f t="shared" si="1"/>
        <v>50</v>
      </c>
      <c r="I99" s="249" t="str">
        <f>СВОД!E99</f>
        <v>Коровина</v>
      </c>
    </row>
    <row r="100" spans="1:9">
      <c r="A100" s="83">
        <v>100</v>
      </c>
      <c r="B100" s="106" t="s">
        <v>610</v>
      </c>
      <c r="C100" s="84">
        <v>42138</v>
      </c>
      <c r="D100" s="85">
        <v>0.18</v>
      </c>
      <c r="E100" s="94">
        <v>82</v>
      </c>
      <c r="F100" s="96">
        <v>-3812.85</v>
      </c>
      <c r="G100" s="143">
        <v>19.22</v>
      </c>
      <c r="H100" s="143">
        <f t="shared" si="1"/>
        <v>50</v>
      </c>
      <c r="I100" s="249" t="str">
        <f>СВОД!E100</f>
        <v>Емельянова</v>
      </c>
    </row>
    <row r="101" spans="1:9">
      <c r="A101" s="83">
        <v>101</v>
      </c>
      <c r="B101" s="106" t="s">
        <v>523</v>
      </c>
      <c r="C101" s="84">
        <v>42148</v>
      </c>
      <c r="D101" s="85">
        <v>-0.2</v>
      </c>
      <c r="E101" s="94">
        <v>100</v>
      </c>
      <c r="F101" s="96">
        <v>4327.6899999999996</v>
      </c>
      <c r="G101" s="143">
        <v>36.32</v>
      </c>
      <c r="H101" s="143">
        <f t="shared" si="1"/>
        <v>0</v>
      </c>
      <c r="I101" s="249" t="str">
        <f>СВОД!E101</f>
        <v>Савченко</v>
      </c>
    </row>
    <row r="102" spans="1:9">
      <c r="A102" s="133">
        <v>102</v>
      </c>
      <c r="B102" s="151" t="s">
        <v>522</v>
      </c>
      <c r="C102" s="138">
        <v>42101</v>
      </c>
      <c r="D102" s="51">
        <v>0.18</v>
      </c>
      <c r="E102" s="94">
        <v>82</v>
      </c>
      <c r="F102" s="96">
        <v>-4883.2</v>
      </c>
      <c r="G102" s="143">
        <v>47.26</v>
      </c>
      <c r="H102" s="143">
        <f t="shared" si="1"/>
        <v>0</v>
      </c>
      <c r="I102" s="249" t="str">
        <f>СВОД!E102</f>
        <v>Клементьева</v>
      </c>
    </row>
    <row r="103" spans="1:9">
      <c r="A103" s="133">
        <v>103</v>
      </c>
      <c r="B103" s="151" t="s">
        <v>539</v>
      </c>
      <c r="C103" s="138">
        <v>42110</v>
      </c>
      <c r="D103" s="51">
        <v>0.35</v>
      </c>
      <c r="E103" s="94">
        <v>65</v>
      </c>
      <c r="F103" s="96">
        <v>-8224.34</v>
      </c>
      <c r="G103" s="143">
        <v>18.12</v>
      </c>
      <c r="H103" s="143">
        <f t="shared" si="1"/>
        <v>50</v>
      </c>
      <c r="I103" s="249" t="str">
        <f>СВОД!E103</f>
        <v>Мансурова</v>
      </c>
    </row>
    <row r="104" spans="1:9">
      <c r="A104" s="133">
        <v>104</v>
      </c>
      <c r="B104" s="151" t="s">
        <v>540</v>
      </c>
      <c r="C104" s="138">
        <v>42113</v>
      </c>
      <c r="D104" s="51">
        <v>0.6</v>
      </c>
      <c r="E104" s="94">
        <v>40</v>
      </c>
      <c r="F104" s="96">
        <v>-19643.34</v>
      </c>
      <c r="G104" s="143">
        <v>17.61</v>
      </c>
      <c r="H104" s="143">
        <f t="shared" si="1"/>
        <v>50</v>
      </c>
      <c r="I104" s="249" t="str">
        <f>СВОД!E104</f>
        <v>Хасанов</v>
      </c>
    </row>
    <row r="105" spans="1:9">
      <c r="A105" s="195">
        <v>105</v>
      </c>
      <c r="B105" s="325" t="s">
        <v>648</v>
      </c>
      <c r="C105" s="84">
        <v>42145</v>
      </c>
      <c r="D105" s="85">
        <v>0.38</v>
      </c>
      <c r="E105" s="94">
        <v>62</v>
      </c>
      <c r="F105" s="96">
        <v>-7512.2</v>
      </c>
      <c r="G105" s="143">
        <v>31.67</v>
      </c>
      <c r="H105" s="143">
        <f t="shared" si="1"/>
        <v>0</v>
      </c>
      <c r="I105" s="249" t="str">
        <f>СВОД!E105</f>
        <v>Трусов</v>
      </c>
    </row>
    <row r="106" spans="1:9">
      <c r="A106" s="2">
        <v>106</v>
      </c>
      <c r="B106" s="136" t="s">
        <v>535</v>
      </c>
      <c r="C106" s="138">
        <v>42120</v>
      </c>
      <c r="D106" s="51">
        <v>-0.44</v>
      </c>
      <c r="E106" s="94">
        <v>0</v>
      </c>
      <c r="F106" s="96">
        <v>6602.67</v>
      </c>
      <c r="G106" s="143">
        <v>50.91</v>
      </c>
      <c r="H106" s="143">
        <f t="shared" si="1"/>
        <v>0</v>
      </c>
      <c r="I106" s="249" t="str">
        <f>СВОД!E106</f>
        <v>Трусов</v>
      </c>
    </row>
    <row r="107" spans="1:9">
      <c r="A107" s="133">
        <v>107</v>
      </c>
      <c r="B107" s="151" t="s">
        <v>536</v>
      </c>
      <c r="C107" s="138">
        <v>42110</v>
      </c>
      <c r="D107" s="51">
        <v>0.09</v>
      </c>
      <c r="E107" s="94">
        <v>91</v>
      </c>
      <c r="F107" s="96">
        <v>-3187.48</v>
      </c>
      <c r="G107" s="143">
        <v>22.71</v>
      </c>
      <c r="H107" s="143">
        <f t="shared" si="1"/>
        <v>50</v>
      </c>
      <c r="I107" s="249" t="str">
        <f>СВОД!E107</f>
        <v>Мансурова</v>
      </c>
    </row>
    <row r="108" spans="1:9">
      <c r="A108" s="83">
        <v>108</v>
      </c>
      <c r="B108" s="106" t="s">
        <v>541</v>
      </c>
      <c r="C108" s="84">
        <v>42143</v>
      </c>
      <c r="D108" s="85">
        <v>0.06</v>
      </c>
      <c r="E108" s="94">
        <v>94</v>
      </c>
      <c r="F108" s="96">
        <v>-1619.36</v>
      </c>
      <c r="G108" s="144">
        <v>25.18</v>
      </c>
      <c r="H108" s="143">
        <f t="shared" si="1"/>
        <v>50</v>
      </c>
      <c r="I108" s="249" t="str">
        <f>СВОД!E108</f>
        <v>Хасанов</v>
      </c>
    </row>
    <row r="109" spans="1:9">
      <c r="A109" s="2">
        <v>109</v>
      </c>
      <c r="B109" s="136" t="s">
        <v>544</v>
      </c>
      <c r="C109" s="138">
        <v>42117</v>
      </c>
      <c r="D109" s="51">
        <v>8.1199999999999992</v>
      </c>
      <c r="E109" s="94">
        <v>0</v>
      </c>
      <c r="F109" s="96">
        <v>-301745.73</v>
      </c>
      <c r="G109" s="143">
        <v>13.5</v>
      </c>
      <c r="H109" s="143">
        <f t="shared" si="1"/>
        <v>50</v>
      </c>
      <c r="I109" s="249" t="str">
        <f>СВОД!E109</f>
        <v>Мансурова</v>
      </c>
    </row>
    <row r="110" spans="1:9">
      <c r="A110" s="2">
        <v>110</v>
      </c>
      <c r="B110" s="136" t="s">
        <v>550</v>
      </c>
      <c r="C110" s="138">
        <v>42115</v>
      </c>
      <c r="D110" s="51">
        <v>0.04</v>
      </c>
      <c r="E110" s="94">
        <v>96</v>
      </c>
      <c r="F110" s="96">
        <v>-1234.26</v>
      </c>
      <c r="G110" s="144">
        <v>26.47</v>
      </c>
      <c r="H110" s="143">
        <f t="shared" si="1"/>
        <v>50</v>
      </c>
      <c r="I110" s="249" t="str">
        <f>СВОД!E110</f>
        <v>Мазырин</v>
      </c>
    </row>
    <row r="111" spans="1:9">
      <c r="A111" s="2">
        <v>111</v>
      </c>
      <c r="B111" s="136" t="s">
        <v>552</v>
      </c>
      <c r="C111" s="138">
        <v>42101</v>
      </c>
      <c r="D111" s="51">
        <v>0.1</v>
      </c>
      <c r="E111" s="94">
        <v>90</v>
      </c>
      <c r="F111" s="96">
        <v>-2753.65</v>
      </c>
      <c r="G111" s="143">
        <v>24.22</v>
      </c>
      <c r="H111" s="143">
        <f t="shared" si="1"/>
        <v>50</v>
      </c>
      <c r="I111" s="249" t="str">
        <f>СВОД!E111</f>
        <v>Савченко</v>
      </c>
    </row>
    <row r="112" spans="1:9">
      <c r="A112" s="2">
        <v>112</v>
      </c>
      <c r="B112" s="136" t="s">
        <v>549</v>
      </c>
      <c r="C112" s="138">
        <v>42120</v>
      </c>
      <c r="D112" s="51">
        <v>0.1</v>
      </c>
      <c r="E112" s="94">
        <v>90</v>
      </c>
      <c r="F112" s="96">
        <v>-3065.92</v>
      </c>
      <c r="G112" s="143">
        <v>35.15</v>
      </c>
      <c r="H112" s="143">
        <f t="shared" si="1"/>
        <v>0</v>
      </c>
      <c r="I112" s="249" t="str">
        <f>СВОД!E112</f>
        <v>Клементьева</v>
      </c>
    </row>
    <row r="113" spans="1:9">
      <c r="A113" s="83">
        <v>113</v>
      </c>
      <c r="B113" s="106" t="s">
        <v>553</v>
      </c>
      <c r="C113" s="84">
        <v>42150</v>
      </c>
      <c r="D113" s="85">
        <v>4.34</v>
      </c>
      <c r="E113" s="94">
        <v>0</v>
      </c>
      <c r="F113" s="96">
        <v>-59108.47</v>
      </c>
      <c r="G113" s="143">
        <v>25.78</v>
      </c>
      <c r="H113" s="143">
        <f t="shared" si="1"/>
        <v>50</v>
      </c>
      <c r="I113" s="249" t="str">
        <f>СВОД!E113</f>
        <v>Шаламова</v>
      </c>
    </row>
    <row r="114" spans="1:9">
      <c r="A114" s="83">
        <v>114</v>
      </c>
      <c r="B114" s="106" t="s">
        <v>554</v>
      </c>
      <c r="C114" s="84">
        <v>42148</v>
      </c>
      <c r="D114" s="85">
        <v>0.52</v>
      </c>
      <c r="E114" s="94">
        <v>48</v>
      </c>
      <c r="F114" s="96">
        <v>-12110.62</v>
      </c>
      <c r="G114" s="143">
        <v>21.59</v>
      </c>
      <c r="H114" s="143">
        <f t="shared" si="1"/>
        <v>50</v>
      </c>
      <c r="I114" s="249" t="str">
        <f>СВОД!E114</f>
        <v>Шаламова</v>
      </c>
    </row>
    <row r="115" spans="1:9">
      <c r="A115" s="2">
        <v>115</v>
      </c>
      <c r="B115" s="136" t="s">
        <v>555</v>
      </c>
      <c r="C115" s="138">
        <v>42092</v>
      </c>
      <c r="D115" s="51">
        <v>0.01</v>
      </c>
      <c r="E115" s="94">
        <v>99</v>
      </c>
      <c r="F115" s="96">
        <v>-246.75</v>
      </c>
      <c r="G115" s="143">
        <v>35.380000000000003</v>
      </c>
      <c r="H115" s="143">
        <f t="shared" si="1"/>
        <v>0</v>
      </c>
      <c r="I115" s="249" t="str">
        <f>СВОД!E115</f>
        <v>Ахтямова</v>
      </c>
    </row>
    <row r="116" spans="1:9">
      <c r="A116" s="83">
        <v>116</v>
      </c>
      <c r="B116" s="106" t="s">
        <v>556</v>
      </c>
      <c r="C116" s="84">
        <v>42150</v>
      </c>
      <c r="D116" s="85">
        <v>0.09</v>
      </c>
      <c r="E116" s="94">
        <v>91</v>
      </c>
      <c r="F116" s="96">
        <v>-1995.47</v>
      </c>
      <c r="G116" s="143">
        <v>24.35</v>
      </c>
      <c r="H116" s="143">
        <f t="shared" si="1"/>
        <v>50</v>
      </c>
      <c r="I116" s="249" t="str">
        <f>СВОД!E116</f>
        <v>Петухов</v>
      </c>
    </row>
    <row r="117" spans="1:9">
      <c r="A117" s="83">
        <v>117</v>
      </c>
      <c r="B117" s="106" t="s">
        <v>557</v>
      </c>
      <c r="C117" s="84">
        <v>42141</v>
      </c>
      <c r="D117" s="85">
        <v>0.21</v>
      </c>
      <c r="E117" s="94">
        <v>79</v>
      </c>
      <c r="F117" s="96">
        <v>-5241.33</v>
      </c>
      <c r="G117" s="143">
        <v>40.36</v>
      </c>
      <c r="H117" s="143">
        <f t="shared" si="1"/>
        <v>0</v>
      </c>
      <c r="I117" s="249" t="str">
        <f>СВОД!E117</f>
        <v>Ахтямова</v>
      </c>
    </row>
    <row r="118" spans="1:9">
      <c r="A118" s="195">
        <v>118</v>
      </c>
      <c r="B118" s="325" t="s">
        <v>558</v>
      </c>
      <c r="C118" s="326">
        <v>42141</v>
      </c>
      <c r="D118" s="327">
        <v>0.02</v>
      </c>
      <c r="E118" s="201">
        <v>98</v>
      </c>
      <c r="F118" s="202">
        <v>-529.32000000000005</v>
      </c>
      <c r="G118" s="144">
        <v>43.14</v>
      </c>
      <c r="H118" s="203">
        <f t="shared" si="1"/>
        <v>0</v>
      </c>
      <c r="I118" s="249" t="str">
        <f>СВОД!E118</f>
        <v>Савченко</v>
      </c>
    </row>
    <row r="119" spans="1:9">
      <c r="A119" s="2">
        <v>119</v>
      </c>
      <c r="B119" s="136" t="s">
        <v>579</v>
      </c>
      <c r="C119" s="138">
        <v>42103</v>
      </c>
      <c r="D119" s="51">
        <v>0</v>
      </c>
      <c r="E119" s="94">
        <v>100</v>
      </c>
      <c r="F119" s="96">
        <v>-23.06</v>
      </c>
      <c r="G119" s="143">
        <v>48.15</v>
      </c>
      <c r="H119" s="203">
        <f t="shared" si="1"/>
        <v>0</v>
      </c>
      <c r="I119" s="249" t="str">
        <f>СВОД!E119</f>
        <v>Савченко</v>
      </c>
    </row>
    <row r="120" spans="1:9">
      <c r="A120" s="2">
        <v>120</v>
      </c>
      <c r="B120" s="136" t="s">
        <v>573</v>
      </c>
      <c r="C120" s="138">
        <v>42122</v>
      </c>
      <c r="D120" s="51">
        <v>8.2899999999999991</v>
      </c>
      <c r="E120" s="94">
        <v>0</v>
      </c>
      <c r="F120" s="96">
        <v>-190518.75</v>
      </c>
      <c r="G120" s="143">
        <v>33.880000000000003</v>
      </c>
      <c r="H120" s="203">
        <f t="shared" si="1"/>
        <v>0</v>
      </c>
      <c r="I120" s="249" t="str">
        <f>СВОД!E120</f>
        <v>Неуймина</v>
      </c>
    </row>
    <row r="121" spans="1:9">
      <c r="A121" s="83">
        <v>121</v>
      </c>
      <c r="B121" s="106" t="s">
        <v>580</v>
      </c>
      <c r="C121" s="84">
        <v>42143</v>
      </c>
      <c r="D121" s="85">
        <v>0.03</v>
      </c>
      <c r="E121" s="94">
        <v>97</v>
      </c>
      <c r="F121" s="96">
        <v>-542.44000000000005</v>
      </c>
      <c r="G121" s="143">
        <v>38.1</v>
      </c>
      <c r="H121" s="203">
        <f t="shared" si="1"/>
        <v>0</v>
      </c>
      <c r="I121" s="249" t="str">
        <f>СВОД!E121</f>
        <v>Емельянова</v>
      </c>
    </row>
    <row r="122" spans="1:9">
      <c r="A122" s="2">
        <v>122</v>
      </c>
      <c r="B122" s="136" t="s">
        <v>581</v>
      </c>
      <c r="C122" s="138">
        <v>42103</v>
      </c>
      <c r="D122" s="51">
        <v>0.05</v>
      </c>
      <c r="E122" s="94">
        <v>95</v>
      </c>
      <c r="F122" s="96">
        <v>-1231.3399999999999</v>
      </c>
      <c r="G122" s="143">
        <v>36.67</v>
      </c>
      <c r="H122" s="203">
        <f t="shared" si="1"/>
        <v>0</v>
      </c>
      <c r="I122" s="249" t="str">
        <f>СВОД!E122</f>
        <v>Коровина</v>
      </c>
    </row>
    <row r="123" spans="1:9">
      <c r="A123" s="2">
        <v>123</v>
      </c>
      <c r="B123" s="136" t="s">
        <v>576</v>
      </c>
      <c r="C123" s="138">
        <v>42108</v>
      </c>
      <c r="D123" s="51">
        <v>0.36</v>
      </c>
      <c r="E123" s="94">
        <v>64</v>
      </c>
      <c r="F123" s="96">
        <v>-13962.88</v>
      </c>
      <c r="G123" s="143">
        <v>21.61</v>
      </c>
      <c r="H123" s="203">
        <f t="shared" si="1"/>
        <v>50</v>
      </c>
      <c r="I123" s="249" t="str">
        <f>СВОД!E123</f>
        <v>Неуймина</v>
      </c>
    </row>
    <row r="124" spans="1:9">
      <c r="A124" s="2">
        <v>124</v>
      </c>
      <c r="B124" s="136" t="s">
        <v>583</v>
      </c>
      <c r="C124" s="138">
        <v>42092</v>
      </c>
      <c r="D124" s="51">
        <v>2.54</v>
      </c>
      <c r="E124" s="94">
        <v>0</v>
      </c>
      <c r="F124" s="96">
        <v>-42972.12</v>
      </c>
      <c r="G124" s="143">
        <v>15.96</v>
      </c>
      <c r="H124" s="203">
        <f t="shared" si="1"/>
        <v>50</v>
      </c>
      <c r="I124" s="249" t="str">
        <f>СВОД!E124</f>
        <v>Мазырин</v>
      </c>
    </row>
    <row r="125" spans="1:9">
      <c r="A125" s="2">
        <v>125</v>
      </c>
      <c r="B125" s="136" t="s">
        <v>587</v>
      </c>
      <c r="C125" s="138">
        <v>42106</v>
      </c>
      <c r="D125" s="51">
        <v>0.1</v>
      </c>
      <c r="E125" s="94">
        <v>90</v>
      </c>
      <c r="F125" s="96">
        <v>-2256.6799999999998</v>
      </c>
      <c r="G125" s="143">
        <v>41.32</v>
      </c>
      <c r="H125" s="203">
        <f t="shared" si="1"/>
        <v>0</v>
      </c>
      <c r="I125" s="249" t="str">
        <f>СВОД!E125</f>
        <v>Хасанов</v>
      </c>
    </row>
    <row r="126" spans="1:9">
      <c r="A126" s="2">
        <v>126</v>
      </c>
      <c r="B126" s="136" t="s">
        <v>582</v>
      </c>
      <c r="C126" s="138">
        <v>42103</v>
      </c>
      <c r="D126" s="51">
        <v>0.49</v>
      </c>
      <c r="E126" s="94">
        <v>51</v>
      </c>
      <c r="F126" s="96">
        <v>-7168.53</v>
      </c>
      <c r="G126" s="143">
        <v>24.02</v>
      </c>
      <c r="H126" s="203">
        <f t="shared" si="1"/>
        <v>50</v>
      </c>
      <c r="I126" s="249" t="str">
        <f>СВОД!E126</f>
        <v>Коровина</v>
      </c>
    </row>
    <row r="127" spans="1:9">
      <c r="A127" s="2">
        <v>127</v>
      </c>
      <c r="B127" s="136" t="s">
        <v>586</v>
      </c>
      <c r="C127" s="138">
        <v>42110</v>
      </c>
      <c r="D127" s="51">
        <v>0.22</v>
      </c>
      <c r="E127" s="94">
        <v>78</v>
      </c>
      <c r="F127" s="96">
        <v>-8590.85</v>
      </c>
      <c r="G127" s="143">
        <v>30.25</v>
      </c>
      <c r="H127" s="143">
        <f t="shared" si="1"/>
        <v>0</v>
      </c>
      <c r="I127" s="249" t="str">
        <f>СВОД!E127</f>
        <v>Мазырин</v>
      </c>
    </row>
    <row r="128" spans="1:9">
      <c r="A128" s="2">
        <v>128</v>
      </c>
      <c r="B128" s="136" t="s">
        <v>590</v>
      </c>
      <c r="C128" s="138">
        <v>42110</v>
      </c>
      <c r="D128" s="51">
        <v>0.01</v>
      </c>
      <c r="E128" s="94">
        <v>99</v>
      </c>
      <c r="F128" s="96">
        <v>-313.94</v>
      </c>
      <c r="G128" s="143">
        <v>52.31</v>
      </c>
      <c r="H128" s="143">
        <f t="shared" si="1"/>
        <v>0</v>
      </c>
      <c r="I128" s="249" t="str">
        <f>СВОД!E128</f>
        <v>Мансурова</v>
      </c>
    </row>
    <row r="129" spans="1:9">
      <c r="A129" s="2">
        <v>129</v>
      </c>
      <c r="B129" s="136" t="s">
        <v>600</v>
      </c>
      <c r="C129" s="138">
        <v>42113</v>
      </c>
      <c r="D129" s="51">
        <v>-7.0000000000000007E-2</v>
      </c>
      <c r="E129" s="94">
        <v>100</v>
      </c>
      <c r="F129" s="96">
        <v>1177.83</v>
      </c>
      <c r="G129" s="143">
        <v>35.61</v>
      </c>
      <c r="H129" s="143">
        <f t="shared" si="1"/>
        <v>0</v>
      </c>
      <c r="I129" s="249" t="str">
        <f>СВОД!E129</f>
        <v>Савченко</v>
      </c>
    </row>
    <row r="130" spans="1:9">
      <c r="A130" s="2">
        <v>130</v>
      </c>
      <c r="B130" s="136" t="s">
        <v>591</v>
      </c>
      <c r="C130" s="138">
        <v>42106</v>
      </c>
      <c r="D130" s="51">
        <v>-0.12</v>
      </c>
      <c r="E130" s="94">
        <v>100</v>
      </c>
      <c r="F130" s="96">
        <v>2180.84</v>
      </c>
      <c r="G130" s="143">
        <v>51.87</v>
      </c>
      <c r="H130" s="143">
        <f t="shared" si="1"/>
        <v>0</v>
      </c>
      <c r="I130" s="249" t="str">
        <f>СВОД!E130</f>
        <v>Емельянова</v>
      </c>
    </row>
    <row r="131" spans="1:9">
      <c r="A131" s="83">
        <v>131</v>
      </c>
      <c r="B131" s="106" t="s">
        <v>597</v>
      </c>
      <c r="C131" s="84">
        <v>42138</v>
      </c>
      <c r="D131" s="85">
        <v>0</v>
      </c>
      <c r="E131" s="94">
        <v>100</v>
      </c>
      <c r="F131" s="96">
        <v>-55.73</v>
      </c>
      <c r="G131" s="143">
        <v>41.82</v>
      </c>
      <c r="H131" s="143">
        <f>IF(G131&lt;10.01,100,IF(G131&lt;30,50,0))</f>
        <v>0</v>
      </c>
      <c r="I131" s="249" t="str">
        <f>СВОД!E131</f>
        <v>Трусов</v>
      </c>
    </row>
    <row r="132" spans="1:9">
      <c r="A132" s="83">
        <v>132</v>
      </c>
      <c r="B132" s="106" t="s">
        <v>608</v>
      </c>
      <c r="C132" s="84">
        <v>42129</v>
      </c>
      <c r="D132" s="85">
        <v>0.4</v>
      </c>
      <c r="E132" s="94">
        <v>60</v>
      </c>
      <c r="F132" s="96">
        <v>-4306.4399999999996</v>
      </c>
      <c r="G132" s="143">
        <v>32.049999999999997</v>
      </c>
      <c r="H132" s="143">
        <f t="shared" si="1"/>
        <v>0</v>
      </c>
      <c r="I132" s="249" t="str">
        <f>СВОД!E132</f>
        <v>Шаламова</v>
      </c>
    </row>
    <row r="133" spans="1:9">
      <c r="A133" s="83">
        <v>133</v>
      </c>
      <c r="B133" s="106" t="s">
        <v>630</v>
      </c>
      <c r="C133" s="84">
        <v>42155</v>
      </c>
      <c r="D133" s="85">
        <v>7.0000000000000007E-2</v>
      </c>
      <c r="E133" s="94">
        <v>93</v>
      </c>
      <c r="F133" s="96">
        <v>-2228.9499999999998</v>
      </c>
      <c r="G133" s="143">
        <v>40.57</v>
      </c>
      <c r="H133" s="143">
        <f t="shared" si="1"/>
        <v>0</v>
      </c>
      <c r="I133" s="249" t="str">
        <f>СВОД!E133</f>
        <v>Савченко</v>
      </c>
    </row>
    <row r="134" spans="1:9">
      <c r="A134" s="83">
        <v>134</v>
      </c>
      <c r="B134" s="106" t="s">
        <v>637</v>
      </c>
      <c r="C134" s="84">
        <v>42131</v>
      </c>
      <c r="D134" s="85">
        <v>0.06</v>
      </c>
      <c r="E134" s="94">
        <v>94</v>
      </c>
      <c r="F134" s="96">
        <v>-283.06</v>
      </c>
      <c r="G134" s="143">
        <v>49.57</v>
      </c>
      <c r="H134" s="143">
        <f t="shared" si="1"/>
        <v>0</v>
      </c>
      <c r="I134" s="249" t="str">
        <f>СВОД!E134</f>
        <v>Шаламова</v>
      </c>
    </row>
    <row r="135" spans="1:9">
      <c r="A135" s="106">
        <v>135</v>
      </c>
      <c r="B135" s="86" t="s">
        <v>601</v>
      </c>
      <c r="C135" s="84">
        <v>42143</v>
      </c>
      <c r="D135" s="85">
        <v>0.09</v>
      </c>
      <c r="E135" s="94">
        <v>91</v>
      </c>
      <c r="F135" s="96">
        <v>-2536.52</v>
      </c>
      <c r="G135" s="143">
        <v>30.62</v>
      </c>
      <c r="H135" s="143">
        <f t="shared" si="1"/>
        <v>0</v>
      </c>
      <c r="I135" s="249" t="str">
        <f>СВОД!E135</f>
        <v>Хасанов</v>
      </c>
    </row>
    <row r="136" spans="1:9">
      <c r="A136" s="106">
        <v>136</v>
      </c>
      <c r="B136" s="86" t="s">
        <v>602</v>
      </c>
      <c r="C136" s="84">
        <v>42150</v>
      </c>
      <c r="D136" s="85">
        <v>0.28000000000000003</v>
      </c>
      <c r="E136" s="94">
        <v>72</v>
      </c>
      <c r="F136" s="96">
        <v>-9300.2900000000009</v>
      </c>
      <c r="G136" s="143">
        <v>36.229999999999997</v>
      </c>
      <c r="H136" s="143">
        <f t="shared" ref="H136:H193" si="2">IF(G136&lt;10.01,100,IF(G136&lt;30,50,0))</f>
        <v>0</v>
      </c>
      <c r="I136" s="249" t="str">
        <f>СВОД!E136</f>
        <v>Мансурова</v>
      </c>
    </row>
    <row r="137" spans="1:9">
      <c r="A137" s="106">
        <v>137</v>
      </c>
      <c r="B137" s="86" t="s">
        <v>604</v>
      </c>
      <c r="C137" s="84">
        <v>42138</v>
      </c>
      <c r="D137" s="85">
        <v>0.81</v>
      </c>
      <c r="E137" s="94">
        <v>19</v>
      </c>
      <c r="F137" s="96">
        <v>-12101.42</v>
      </c>
      <c r="G137" s="143">
        <v>22.04</v>
      </c>
      <c r="H137" s="143">
        <f t="shared" si="2"/>
        <v>50</v>
      </c>
      <c r="I137" s="249" t="str">
        <f>СВОД!E137</f>
        <v>Савченко</v>
      </c>
    </row>
    <row r="138" spans="1:9">
      <c r="A138" s="136">
        <v>138</v>
      </c>
      <c r="B138" s="117" t="s">
        <v>634</v>
      </c>
      <c r="C138" s="138">
        <v>42101</v>
      </c>
      <c r="D138" s="51">
        <v>0.91</v>
      </c>
      <c r="E138" s="94">
        <v>9</v>
      </c>
      <c r="F138" s="96">
        <v>-20839.16</v>
      </c>
      <c r="G138" s="143">
        <v>16.23</v>
      </c>
      <c r="H138" s="143">
        <f t="shared" si="2"/>
        <v>50</v>
      </c>
      <c r="I138" s="249" t="str">
        <f>СВОД!E138</f>
        <v>Калинина</v>
      </c>
    </row>
    <row r="139" spans="1:9">
      <c r="A139" s="106">
        <v>139</v>
      </c>
      <c r="B139" s="86" t="s">
        <v>609</v>
      </c>
      <c r="C139" s="84">
        <v>42145</v>
      </c>
      <c r="D139" s="85">
        <v>0.02</v>
      </c>
      <c r="E139" s="94">
        <v>98</v>
      </c>
      <c r="F139" s="96">
        <v>-439.89</v>
      </c>
      <c r="G139" s="143">
        <v>34.6</v>
      </c>
      <c r="H139" s="143">
        <f t="shared" si="2"/>
        <v>0</v>
      </c>
      <c r="I139" s="249" t="str">
        <f>СВОД!E139</f>
        <v>Савченко</v>
      </c>
    </row>
    <row r="140" spans="1:9">
      <c r="A140" s="136">
        <v>140</v>
      </c>
      <c r="B140" s="117" t="s">
        <v>619</v>
      </c>
      <c r="C140" s="138">
        <v>42124</v>
      </c>
      <c r="D140" s="51">
        <v>0.2</v>
      </c>
      <c r="E140" s="94">
        <v>80</v>
      </c>
      <c r="F140" s="96">
        <v>-2764.8</v>
      </c>
      <c r="G140" s="319">
        <v>37.590000000000003</v>
      </c>
      <c r="H140" s="143">
        <f t="shared" si="2"/>
        <v>0</v>
      </c>
      <c r="I140" s="249" t="str">
        <f>СВОД!E140</f>
        <v>Клементьева</v>
      </c>
    </row>
    <row r="141" spans="1:9">
      <c r="A141" s="136">
        <v>141</v>
      </c>
      <c r="B141" s="117" t="s">
        <v>616</v>
      </c>
      <c r="C141" s="138">
        <v>42099</v>
      </c>
      <c r="D141" s="51">
        <v>1.47</v>
      </c>
      <c r="E141" s="94">
        <v>0</v>
      </c>
      <c r="F141" s="96">
        <v>-27608.7</v>
      </c>
      <c r="G141" s="143">
        <v>43.76</v>
      </c>
      <c r="H141" s="143">
        <f t="shared" si="2"/>
        <v>0</v>
      </c>
      <c r="I141" s="249" t="str">
        <f>СВОД!E141</f>
        <v>Калинина</v>
      </c>
    </row>
    <row r="142" spans="1:9">
      <c r="A142" s="106">
        <v>142</v>
      </c>
      <c r="B142" s="86" t="s">
        <v>646</v>
      </c>
      <c r="C142" s="84">
        <v>42129</v>
      </c>
      <c r="D142" s="85">
        <v>-0.01</v>
      </c>
      <c r="E142" s="94">
        <v>100</v>
      </c>
      <c r="F142" s="96">
        <v>173.08</v>
      </c>
      <c r="G142" s="143">
        <v>47.2</v>
      </c>
      <c r="H142" s="143">
        <f t="shared" si="2"/>
        <v>0</v>
      </c>
      <c r="I142" s="249" t="str">
        <f>СВОД!E142</f>
        <v>Хасанов</v>
      </c>
    </row>
    <row r="143" spans="1:9">
      <c r="A143" s="106">
        <v>143</v>
      </c>
      <c r="B143" s="86" t="s">
        <v>638</v>
      </c>
      <c r="C143" s="84">
        <v>42136</v>
      </c>
      <c r="D143" s="85">
        <v>0.74</v>
      </c>
      <c r="E143" s="94">
        <v>26</v>
      </c>
      <c r="F143" s="96">
        <v>-29034.02</v>
      </c>
      <c r="G143" s="143">
        <v>10.5</v>
      </c>
      <c r="H143" s="143">
        <f t="shared" si="2"/>
        <v>50</v>
      </c>
      <c r="I143" s="249" t="str">
        <f>СВОД!E143</f>
        <v>Петухов</v>
      </c>
    </row>
    <row r="144" spans="1:9">
      <c r="A144" s="136">
        <v>144</v>
      </c>
      <c r="B144" s="117" t="s">
        <v>639</v>
      </c>
      <c r="C144" s="138">
        <v>42103</v>
      </c>
      <c r="D144" s="51">
        <v>0.44</v>
      </c>
      <c r="E144" s="94">
        <v>56</v>
      </c>
      <c r="F144" s="96">
        <v>-10153.18</v>
      </c>
      <c r="G144" s="143">
        <v>36.17</v>
      </c>
      <c r="H144" s="143">
        <f t="shared" si="2"/>
        <v>0</v>
      </c>
      <c r="I144" s="249" t="str">
        <f>СВОД!E144</f>
        <v>Петухов</v>
      </c>
    </row>
    <row r="145" spans="1:9">
      <c r="A145" s="136">
        <v>145</v>
      </c>
      <c r="B145" s="117" t="s">
        <v>647</v>
      </c>
      <c r="C145" s="138">
        <v>42113</v>
      </c>
      <c r="D145" s="51">
        <v>0.55000000000000004</v>
      </c>
      <c r="E145" s="94">
        <v>45</v>
      </c>
      <c r="F145" s="96">
        <v>-17189</v>
      </c>
      <c r="G145" s="143">
        <v>24.2</v>
      </c>
      <c r="H145" s="143">
        <f t="shared" si="2"/>
        <v>50</v>
      </c>
      <c r="I145" s="249" t="str">
        <f>СВОД!E145</f>
        <v>Ахтямова</v>
      </c>
    </row>
    <row r="146" spans="1:9">
      <c r="A146" s="136">
        <v>146</v>
      </c>
      <c r="B146" s="117" t="s">
        <v>658</v>
      </c>
      <c r="C146" s="138">
        <v>42117</v>
      </c>
      <c r="D146" s="51">
        <v>0.08</v>
      </c>
      <c r="E146" s="94">
        <v>92</v>
      </c>
      <c r="F146" s="96">
        <v>-1422.69</v>
      </c>
      <c r="G146" s="143">
        <v>23.92</v>
      </c>
      <c r="H146" s="143">
        <f t="shared" si="2"/>
        <v>50</v>
      </c>
      <c r="I146" s="249" t="str">
        <f>СВОД!E146</f>
        <v>Емельянова</v>
      </c>
    </row>
    <row r="147" spans="1:9">
      <c r="A147" s="136">
        <v>147</v>
      </c>
      <c r="B147" s="117" t="s">
        <v>643</v>
      </c>
      <c r="C147" s="138">
        <v>42120</v>
      </c>
      <c r="D147" s="51">
        <v>0.67</v>
      </c>
      <c r="E147" s="94">
        <v>33</v>
      </c>
      <c r="F147" s="96">
        <v>-13578.3</v>
      </c>
      <c r="G147" s="143">
        <v>34.93</v>
      </c>
      <c r="H147" s="143">
        <f t="shared" si="2"/>
        <v>0</v>
      </c>
      <c r="I147" s="249" t="str">
        <f>СВОД!E147</f>
        <v>Жарникова</v>
      </c>
    </row>
    <row r="148" spans="1:9">
      <c r="A148" s="106">
        <v>148</v>
      </c>
      <c r="B148" s="86" t="s">
        <v>659</v>
      </c>
      <c r="C148" s="84">
        <v>42129</v>
      </c>
      <c r="D148" s="85">
        <v>0.05</v>
      </c>
      <c r="E148" s="94">
        <v>95</v>
      </c>
      <c r="F148" s="96">
        <v>-1134.83</v>
      </c>
      <c r="G148" s="143">
        <v>45.54</v>
      </c>
      <c r="H148" s="143">
        <f t="shared" si="2"/>
        <v>0</v>
      </c>
      <c r="I148" s="249" t="str">
        <f>СВОД!E148</f>
        <v>Емельянова</v>
      </c>
    </row>
    <row r="149" spans="1:9">
      <c r="A149" s="106">
        <v>149</v>
      </c>
      <c r="B149" s="86" t="s">
        <v>651</v>
      </c>
      <c r="C149" s="84">
        <v>42138</v>
      </c>
      <c r="D149" s="85">
        <v>0.56999999999999995</v>
      </c>
      <c r="E149" s="94">
        <v>43</v>
      </c>
      <c r="F149" s="96">
        <v>-15177.48</v>
      </c>
      <c r="G149" s="143">
        <v>27.81</v>
      </c>
      <c r="H149" s="143">
        <f t="shared" si="2"/>
        <v>50</v>
      </c>
      <c r="I149" s="249" t="str">
        <f>СВОД!E149</f>
        <v>Мазырин</v>
      </c>
    </row>
    <row r="150" spans="1:9">
      <c r="A150" s="106">
        <v>150</v>
      </c>
      <c r="B150" s="86" t="s">
        <v>660</v>
      </c>
      <c r="C150" s="84">
        <v>42129</v>
      </c>
      <c r="D150" s="85">
        <v>0.06</v>
      </c>
      <c r="E150" s="94">
        <v>94</v>
      </c>
      <c r="F150" s="96">
        <v>-745.74</v>
      </c>
      <c r="G150" s="143">
        <v>34.380000000000003</v>
      </c>
      <c r="H150" s="143">
        <f t="shared" si="2"/>
        <v>0</v>
      </c>
      <c r="I150" s="249" t="str">
        <f>СВОД!E150</f>
        <v>Коровина</v>
      </c>
    </row>
    <row r="151" spans="1:9">
      <c r="A151" s="106">
        <v>151</v>
      </c>
      <c r="B151" s="86" t="s">
        <v>653</v>
      </c>
      <c r="C151" s="84">
        <v>42136</v>
      </c>
      <c r="D151" s="85">
        <v>0.3</v>
      </c>
      <c r="E151" s="94">
        <v>70</v>
      </c>
      <c r="F151" s="96">
        <v>-4836.41</v>
      </c>
      <c r="G151" s="143">
        <v>37.630000000000003</v>
      </c>
      <c r="H151" s="143">
        <f t="shared" si="2"/>
        <v>0</v>
      </c>
      <c r="I151" s="249" t="str">
        <f>СВОД!E151</f>
        <v>Калинина</v>
      </c>
    </row>
    <row r="152" spans="1:9">
      <c r="A152" s="136">
        <v>152</v>
      </c>
      <c r="B152" s="117" t="s">
        <v>661</v>
      </c>
      <c r="C152" s="138">
        <v>42101</v>
      </c>
      <c r="D152" s="51">
        <v>0.06</v>
      </c>
      <c r="E152" s="94">
        <v>94</v>
      </c>
      <c r="F152" s="96">
        <v>-231.34</v>
      </c>
      <c r="G152" s="143">
        <v>34.85</v>
      </c>
      <c r="H152" s="143">
        <f t="shared" si="2"/>
        <v>0</v>
      </c>
      <c r="I152" s="249" t="str">
        <f>СВОД!E152</f>
        <v>Савченко</v>
      </c>
    </row>
    <row r="153" spans="1:9">
      <c r="A153" s="92">
        <v>153</v>
      </c>
      <c r="B153" s="94" t="s">
        <v>679</v>
      </c>
      <c r="C153" s="94"/>
      <c r="D153" s="95"/>
      <c r="E153" s="94">
        <v>100</v>
      </c>
      <c r="F153" s="96">
        <v>0</v>
      </c>
      <c r="G153" s="143"/>
      <c r="H153" s="143">
        <f t="shared" si="2"/>
        <v>100</v>
      </c>
      <c r="I153" s="249" t="str">
        <f>СВОД!E153</f>
        <v>Мансурова</v>
      </c>
    </row>
    <row r="154" spans="1:9">
      <c r="A154" s="136">
        <v>155</v>
      </c>
      <c r="B154" s="117" t="s">
        <v>656</v>
      </c>
      <c r="C154" s="138">
        <v>42124</v>
      </c>
      <c r="D154" s="51">
        <v>1.1200000000000001</v>
      </c>
      <c r="E154" s="94">
        <v>0</v>
      </c>
      <c r="F154" s="96">
        <v>-16795.16</v>
      </c>
      <c r="G154" s="143">
        <v>26.95</v>
      </c>
      <c r="H154" s="143">
        <f t="shared" si="2"/>
        <v>50</v>
      </c>
      <c r="I154" s="249" t="str">
        <f>СВОД!E154</f>
        <v>Дарьин</v>
      </c>
    </row>
    <row r="155" spans="1:9">
      <c r="A155" s="106">
        <v>156</v>
      </c>
      <c r="B155" s="86" t="s">
        <v>657</v>
      </c>
      <c r="C155" s="84">
        <v>42136</v>
      </c>
      <c r="D155" s="85">
        <v>1.35</v>
      </c>
      <c r="E155" s="94">
        <v>0</v>
      </c>
      <c r="F155" s="96">
        <v>-32182.77</v>
      </c>
      <c r="G155" s="143">
        <v>19.75</v>
      </c>
      <c r="H155" s="143">
        <f t="shared" si="2"/>
        <v>50</v>
      </c>
      <c r="I155" s="249" t="str">
        <f>СВОД!E155</f>
        <v>Мазырин</v>
      </c>
    </row>
    <row r="156" spans="1:9">
      <c r="A156" s="92">
        <v>157</v>
      </c>
      <c r="B156" s="94" t="s">
        <v>742</v>
      </c>
      <c r="C156" s="94"/>
      <c r="D156" s="95"/>
      <c r="E156" s="94">
        <v>100</v>
      </c>
      <c r="F156" s="96">
        <v>0</v>
      </c>
      <c r="G156" s="143"/>
      <c r="H156" s="143">
        <f t="shared" si="2"/>
        <v>100</v>
      </c>
      <c r="I156" s="249" t="str">
        <f>СВОД!E156</f>
        <v>Калинина</v>
      </c>
    </row>
    <row r="157" spans="1:9">
      <c r="A157" s="106">
        <v>158</v>
      </c>
      <c r="B157" s="86" t="s">
        <v>665</v>
      </c>
      <c r="C157" s="84">
        <v>42138</v>
      </c>
      <c r="D157" s="85">
        <v>0.12</v>
      </c>
      <c r="E157" s="94">
        <v>88</v>
      </c>
      <c r="F157" s="96">
        <v>-1924.38</v>
      </c>
      <c r="G157" s="143">
        <v>20.49</v>
      </c>
      <c r="H157" s="143">
        <f t="shared" si="2"/>
        <v>50</v>
      </c>
      <c r="I157" s="249" t="str">
        <f>СВОД!E157</f>
        <v>Емельянова</v>
      </c>
    </row>
    <row r="158" spans="1:9">
      <c r="A158" s="106">
        <v>159</v>
      </c>
      <c r="B158" s="86" t="s">
        <v>664</v>
      </c>
      <c r="C158" s="84">
        <v>42131</v>
      </c>
      <c r="D158" s="85">
        <v>2.67</v>
      </c>
      <c r="E158" s="94">
        <v>0</v>
      </c>
      <c r="F158" s="96">
        <v>-38876.370000000003</v>
      </c>
      <c r="G158" s="143">
        <v>13.88</v>
      </c>
      <c r="H158" s="143">
        <f t="shared" si="2"/>
        <v>50</v>
      </c>
      <c r="I158" s="249" t="str">
        <f>СВОД!E158</f>
        <v>Мазырин</v>
      </c>
    </row>
    <row r="159" spans="1:9">
      <c r="A159" s="92">
        <v>160</v>
      </c>
      <c r="B159" s="94" t="s">
        <v>731</v>
      </c>
      <c r="C159" s="94"/>
      <c r="D159" s="95"/>
      <c r="E159" s="94">
        <v>100</v>
      </c>
      <c r="F159" s="96">
        <v>0</v>
      </c>
      <c r="G159" s="143"/>
      <c r="H159" s="143">
        <f t="shared" ref="H159" si="3">IF(G159&lt;10.01,100,IF(G159&lt;30,50,0))</f>
        <v>100</v>
      </c>
      <c r="I159" s="249" t="str">
        <f>СВОД!E159</f>
        <v>Петухов</v>
      </c>
    </row>
    <row r="160" spans="1:9">
      <c r="A160" s="106">
        <v>161</v>
      </c>
      <c r="B160" s="86" t="s">
        <v>670</v>
      </c>
      <c r="C160" s="84">
        <v>42143</v>
      </c>
      <c r="D160" s="85">
        <v>0.14000000000000001</v>
      </c>
      <c r="E160" s="94">
        <v>86</v>
      </c>
      <c r="F160" s="96">
        <v>-1949.22</v>
      </c>
      <c r="G160" s="143">
        <v>36.64</v>
      </c>
      <c r="H160" s="143">
        <f t="shared" si="2"/>
        <v>0</v>
      </c>
      <c r="I160" s="249" t="str">
        <f>СВОД!E160</f>
        <v>Трусов</v>
      </c>
    </row>
    <row r="161" spans="1:9">
      <c r="A161" s="106">
        <v>162</v>
      </c>
      <c r="B161" s="86" t="s">
        <v>671</v>
      </c>
      <c r="C161" s="84">
        <v>42141</v>
      </c>
      <c r="D161" s="85">
        <v>0.09</v>
      </c>
      <c r="E161" s="94">
        <v>91</v>
      </c>
      <c r="F161" s="96">
        <v>-1641.75</v>
      </c>
      <c r="G161" s="143">
        <v>36</v>
      </c>
      <c r="H161" s="143">
        <f t="shared" si="2"/>
        <v>0</v>
      </c>
      <c r="I161" s="249" t="str">
        <f>СВОД!E161</f>
        <v>Савченко</v>
      </c>
    </row>
    <row r="162" spans="1:9">
      <c r="A162" s="106">
        <v>163</v>
      </c>
      <c r="B162" s="86" t="s">
        <v>672</v>
      </c>
      <c r="C162" s="84">
        <v>42152</v>
      </c>
      <c r="D162" s="85">
        <v>1.84</v>
      </c>
      <c r="E162" s="94">
        <v>0</v>
      </c>
      <c r="F162" s="96">
        <v>-63376.52</v>
      </c>
      <c r="G162" s="143">
        <v>16.84</v>
      </c>
      <c r="H162" s="143">
        <f t="shared" si="2"/>
        <v>50</v>
      </c>
      <c r="I162" s="249" t="str">
        <f>СВОД!E162</f>
        <v>Неуймина</v>
      </c>
    </row>
    <row r="163" spans="1:9">
      <c r="A163" s="106">
        <v>165</v>
      </c>
      <c r="B163" s="86" t="s">
        <v>686</v>
      </c>
      <c r="C163" s="84">
        <v>42152</v>
      </c>
      <c r="D163" s="85">
        <v>0.1</v>
      </c>
      <c r="E163" s="94">
        <v>90</v>
      </c>
      <c r="F163" s="96">
        <v>-1129.3699999999999</v>
      </c>
      <c r="G163" s="143">
        <v>38.380000000000003</v>
      </c>
      <c r="H163" s="143">
        <f t="shared" si="2"/>
        <v>0</v>
      </c>
      <c r="I163" s="249" t="str">
        <f>СВОД!E163</f>
        <v>Емельянова</v>
      </c>
    </row>
    <row r="164" spans="1:9">
      <c r="A164" s="92">
        <v>166</v>
      </c>
      <c r="B164" s="94" t="s">
        <v>687</v>
      </c>
      <c r="C164" s="94"/>
      <c r="D164" s="95"/>
      <c r="E164" s="94">
        <v>100</v>
      </c>
      <c r="F164" s="96">
        <v>0</v>
      </c>
      <c r="G164" s="143"/>
      <c r="H164" s="143">
        <f t="shared" si="2"/>
        <v>100</v>
      </c>
      <c r="I164" s="249" t="str">
        <f>СВОД!E164</f>
        <v>Савченко</v>
      </c>
    </row>
    <row r="165" spans="1:9">
      <c r="A165" s="92">
        <v>167</v>
      </c>
      <c r="B165" s="94" t="s">
        <v>688</v>
      </c>
      <c r="C165" s="94"/>
      <c r="D165" s="95"/>
      <c r="E165" s="94">
        <v>100</v>
      </c>
      <c r="F165" s="96">
        <v>0</v>
      </c>
      <c r="G165" s="143"/>
      <c r="H165" s="143">
        <f t="shared" si="2"/>
        <v>100</v>
      </c>
      <c r="I165" s="249" t="str">
        <f>СВОД!E165</f>
        <v>Емельянова</v>
      </c>
    </row>
    <row r="166" spans="1:9">
      <c r="A166" s="92">
        <v>168</v>
      </c>
      <c r="B166" s="94" t="s">
        <v>678</v>
      </c>
      <c r="C166" s="94"/>
      <c r="D166" s="95"/>
      <c r="E166" s="94">
        <v>100</v>
      </c>
      <c r="F166" s="96">
        <v>0</v>
      </c>
      <c r="G166" s="143"/>
      <c r="H166" s="143">
        <f t="shared" si="2"/>
        <v>100</v>
      </c>
      <c r="I166" s="249" t="str">
        <f>СВОД!E166</f>
        <v>Жарникова</v>
      </c>
    </row>
    <row r="167" spans="1:9">
      <c r="A167" s="92">
        <v>173</v>
      </c>
      <c r="B167" s="94" t="s">
        <v>806</v>
      </c>
      <c r="C167" s="94"/>
      <c r="D167" s="95"/>
      <c r="E167" s="94">
        <v>100</v>
      </c>
      <c r="F167" s="96">
        <v>0</v>
      </c>
      <c r="G167" s="143"/>
      <c r="H167" s="143">
        <f t="shared" si="2"/>
        <v>100</v>
      </c>
      <c r="I167" s="249" t="str">
        <f>СВОД!E167</f>
        <v>Савченко</v>
      </c>
    </row>
    <row r="168" spans="1:9">
      <c r="A168" s="92">
        <v>174</v>
      </c>
      <c r="B168" s="94" t="s">
        <v>734</v>
      </c>
      <c r="C168" s="94"/>
      <c r="D168" s="95"/>
      <c r="E168" s="94">
        <v>100</v>
      </c>
      <c r="F168" s="96">
        <v>0</v>
      </c>
      <c r="G168" s="143"/>
      <c r="H168" s="143">
        <f t="shared" si="2"/>
        <v>100</v>
      </c>
      <c r="I168" s="249" t="str">
        <f>СВОД!E168</f>
        <v>Ахтямова</v>
      </c>
    </row>
    <row r="169" spans="1:9">
      <c r="A169" s="92">
        <v>175</v>
      </c>
      <c r="B169" s="94" t="s">
        <v>794</v>
      </c>
      <c r="C169" s="94"/>
      <c r="D169" s="95"/>
      <c r="E169" s="94">
        <v>100</v>
      </c>
      <c r="F169" s="96">
        <v>0</v>
      </c>
      <c r="G169" s="143"/>
      <c r="H169" s="143">
        <f t="shared" si="2"/>
        <v>100</v>
      </c>
      <c r="I169" s="249" t="str">
        <f>СВОД!E169</f>
        <v>Калинина</v>
      </c>
    </row>
    <row r="170" spans="1:9">
      <c r="A170" s="92">
        <v>176</v>
      </c>
      <c r="B170" s="94" t="s">
        <v>795</v>
      </c>
      <c r="C170" s="94"/>
      <c r="D170" s="95"/>
      <c r="E170" s="94">
        <v>100</v>
      </c>
      <c r="F170" s="96">
        <v>0</v>
      </c>
      <c r="G170" s="143"/>
      <c r="H170" s="143">
        <f t="shared" si="2"/>
        <v>100</v>
      </c>
      <c r="I170" s="249" t="str">
        <f>СВОД!E170</f>
        <v>Клементьева</v>
      </c>
    </row>
    <row r="171" spans="1:9">
      <c r="A171" s="92">
        <v>178</v>
      </c>
      <c r="B171" s="94" t="s">
        <v>753</v>
      </c>
      <c r="C171" s="94"/>
      <c r="D171" s="95"/>
      <c r="E171" s="94">
        <v>100</v>
      </c>
      <c r="F171" s="96">
        <v>0</v>
      </c>
      <c r="G171" s="143"/>
      <c r="H171" s="143">
        <f t="shared" si="2"/>
        <v>100</v>
      </c>
      <c r="I171" s="249" t="str">
        <f>СВОД!E171</f>
        <v xml:space="preserve">Ахрамеева </v>
      </c>
    </row>
    <row r="172" spans="1:9">
      <c r="A172" s="92">
        <v>179</v>
      </c>
      <c r="B172" s="94" t="s">
        <v>754</v>
      </c>
      <c r="C172" s="94"/>
      <c r="D172" s="95"/>
      <c r="E172" s="94">
        <v>100</v>
      </c>
      <c r="F172" s="96">
        <v>0</v>
      </c>
      <c r="G172" s="143"/>
      <c r="H172" s="143">
        <f t="shared" si="2"/>
        <v>100</v>
      </c>
      <c r="I172" s="249" t="str">
        <f>СВОД!E172</f>
        <v>Клементьева</v>
      </c>
    </row>
    <row r="173" spans="1:9">
      <c r="A173" s="92">
        <v>180</v>
      </c>
      <c r="B173" s="94" t="s">
        <v>796</v>
      </c>
      <c r="C173" s="94"/>
      <c r="D173" s="95"/>
      <c r="E173" s="94">
        <v>100</v>
      </c>
      <c r="F173" s="96">
        <v>0</v>
      </c>
      <c r="G173" s="143"/>
      <c r="H173" s="143">
        <f t="shared" si="2"/>
        <v>100</v>
      </c>
      <c r="I173" s="249" t="str">
        <f>СВОД!E173</f>
        <v>Калинина</v>
      </c>
    </row>
    <row r="174" spans="1:9">
      <c r="A174" s="92">
        <v>181</v>
      </c>
      <c r="B174" s="94" t="s">
        <v>743</v>
      </c>
      <c r="C174" s="94"/>
      <c r="D174" s="95"/>
      <c r="E174" s="94">
        <v>100</v>
      </c>
      <c r="F174" s="96">
        <v>0</v>
      </c>
      <c r="G174" s="143"/>
      <c r="H174" s="143">
        <f t="shared" si="2"/>
        <v>100</v>
      </c>
      <c r="I174" s="249" t="str">
        <f>СВОД!E174</f>
        <v>Савченко</v>
      </c>
    </row>
    <row r="175" spans="1:9">
      <c r="A175" s="92">
        <v>182</v>
      </c>
      <c r="B175" s="94" t="s">
        <v>749</v>
      </c>
      <c r="C175" s="94"/>
      <c r="D175" s="95"/>
      <c r="E175" s="94">
        <v>100</v>
      </c>
      <c r="F175" s="96">
        <v>0</v>
      </c>
      <c r="G175" s="143"/>
      <c r="H175" s="143">
        <f t="shared" si="2"/>
        <v>100</v>
      </c>
      <c r="I175" s="249" t="str">
        <f>СВОД!E175</f>
        <v>Ахтямова</v>
      </c>
    </row>
    <row r="176" spans="1:9">
      <c r="A176" s="92">
        <v>183</v>
      </c>
      <c r="B176" s="94" t="s">
        <v>782</v>
      </c>
      <c r="C176" s="94"/>
      <c r="D176" s="95"/>
      <c r="E176" s="94">
        <v>100</v>
      </c>
      <c r="F176" s="96">
        <v>0</v>
      </c>
      <c r="G176" s="143"/>
      <c r="H176" s="143">
        <f t="shared" si="2"/>
        <v>100</v>
      </c>
      <c r="I176" s="249" t="str">
        <f>СВОД!E176</f>
        <v>Сазонова</v>
      </c>
    </row>
    <row r="177" spans="1:9">
      <c r="A177" s="92">
        <v>184</v>
      </c>
      <c r="B177" s="94" t="s">
        <v>783</v>
      </c>
      <c r="C177" s="94"/>
      <c r="D177" s="95"/>
      <c r="E177" s="94">
        <v>100</v>
      </c>
      <c r="F177" s="96">
        <v>0</v>
      </c>
      <c r="G177" s="143"/>
      <c r="H177" s="143">
        <f t="shared" si="2"/>
        <v>100</v>
      </c>
      <c r="I177" s="249" t="str">
        <f>СВОД!E177</f>
        <v>Сазонова</v>
      </c>
    </row>
    <row r="178" spans="1:9">
      <c r="A178" s="92">
        <v>185</v>
      </c>
      <c r="B178" s="94" t="s">
        <v>758</v>
      </c>
      <c r="C178" s="94"/>
      <c r="D178" s="95"/>
      <c r="E178" s="94">
        <v>100</v>
      </c>
      <c r="F178" s="96">
        <v>0</v>
      </c>
      <c r="G178" s="143"/>
      <c r="H178" s="143">
        <f t="shared" si="2"/>
        <v>100</v>
      </c>
      <c r="I178" s="249" t="str">
        <f>СВОД!E178</f>
        <v>Ахтямова</v>
      </c>
    </row>
    <row r="179" spans="1:9">
      <c r="A179" s="92">
        <v>186</v>
      </c>
      <c r="B179" s="94" t="s">
        <v>744</v>
      </c>
      <c r="C179" s="94"/>
      <c r="D179" s="95"/>
      <c r="E179" s="94">
        <v>100</v>
      </c>
      <c r="F179" s="96">
        <v>0</v>
      </c>
      <c r="G179" s="143"/>
      <c r="H179" s="143">
        <f t="shared" si="2"/>
        <v>100</v>
      </c>
      <c r="I179" s="249" t="str">
        <f>СВОД!E179</f>
        <v>Емельянова</v>
      </c>
    </row>
    <row r="180" spans="1:9">
      <c r="A180" s="92">
        <v>187</v>
      </c>
      <c r="B180" s="94" t="s">
        <v>745</v>
      </c>
      <c r="C180" s="94"/>
      <c r="D180" s="95"/>
      <c r="E180" s="94">
        <v>100</v>
      </c>
      <c r="F180" s="96">
        <v>0</v>
      </c>
      <c r="G180" s="143"/>
      <c r="H180" s="143">
        <f t="shared" si="2"/>
        <v>100</v>
      </c>
      <c r="I180" s="249" t="str">
        <f>СВОД!E180</f>
        <v>Клементьева</v>
      </c>
    </row>
    <row r="181" spans="1:9">
      <c r="A181" s="92">
        <v>188</v>
      </c>
      <c r="B181" s="94" t="s">
        <v>759</v>
      </c>
      <c r="C181" s="94"/>
      <c r="D181" s="95"/>
      <c r="E181" s="94">
        <v>100</v>
      </c>
      <c r="F181" s="96">
        <v>0</v>
      </c>
      <c r="G181" s="143"/>
      <c r="H181" s="143">
        <f t="shared" si="2"/>
        <v>100</v>
      </c>
      <c r="I181" s="249" t="str">
        <f>СВОД!E181</f>
        <v>Савченко</v>
      </c>
    </row>
    <row r="182" spans="1:9">
      <c r="A182" s="92">
        <v>189</v>
      </c>
      <c r="B182" s="94" t="s">
        <v>797</v>
      </c>
      <c r="C182" s="94"/>
      <c r="D182" s="95"/>
      <c r="E182" s="94">
        <v>100</v>
      </c>
      <c r="F182" s="96">
        <v>0</v>
      </c>
      <c r="G182" s="143"/>
      <c r="H182" s="143">
        <f t="shared" si="2"/>
        <v>100</v>
      </c>
      <c r="I182" s="249" t="str">
        <f>СВОД!E182</f>
        <v>Дарьин</v>
      </c>
    </row>
    <row r="183" spans="1:9">
      <c r="A183" s="92">
        <v>190</v>
      </c>
      <c r="B183" s="94" t="s">
        <v>807</v>
      </c>
      <c r="C183" s="94"/>
      <c r="D183" s="95"/>
      <c r="E183" s="94">
        <v>100</v>
      </c>
      <c r="F183" s="96">
        <v>0</v>
      </c>
      <c r="G183" s="143"/>
      <c r="H183" s="143">
        <f t="shared" si="2"/>
        <v>100</v>
      </c>
      <c r="I183" s="249" t="str">
        <f>СВОД!E183</f>
        <v>Емельянова</v>
      </c>
    </row>
    <row r="184" spans="1:9">
      <c r="A184" s="92">
        <v>191</v>
      </c>
      <c r="B184" s="94" t="s">
        <v>808</v>
      </c>
      <c r="C184" s="94"/>
      <c r="D184" s="95"/>
      <c r="E184" s="94">
        <v>100</v>
      </c>
      <c r="F184" s="96">
        <v>0</v>
      </c>
      <c r="G184" s="143"/>
      <c r="H184" s="143">
        <f t="shared" si="2"/>
        <v>100</v>
      </c>
      <c r="I184" s="249" t="str">
        <f>СВОД!E184</f>
        <v>Емельянова</v>
      </c>
    </row>
    <row r="185" spans="1:9">
      <c r="A185" s="92">
        <v>194</v>
      </c>
      <c r="B185" s="94" t="s">
        <v>773</v>
      </c>
      <c r="C185" s="94"/>
      <c r="D185" s="95"/>
      <c r="E185" s="94">
        <v>100</v>
      </c>
      <c r="F185" s="96">
        <v>0</v>
      </c>
      <c r="G185" s="143"/>
      <c r="H185" s="143">
        <f t="shared" si="2"/>
        <v>100</v>
      </c>
      <c r="I185" s="249" t="str">
        <f>СВОД!E185</f>
        <v>Дарьин</v>
      </c>
    </row>
    <row r="186" spans="1:9">
      <c r="A186" s="92">
        <v>195</v>
      </c>
      <c r="B186" s="94" t="s">
        <v>781</v>
      </c>
      <c r="C186" s="94"/>
      <c r="D186" s="95"/>
      <c r="E186" s="94">
        <v>100</v>
      </c>
      <c r="F186" s="96">
        <v>0</v>
      </c>
      <c r="G186" s="143"/>
      <c r="H186" s="143">
        <f t="shared" si="2"/>
        <v>100</v>
      </c>
      <c r="I186" s="249" t="str">
        <f>СВОД!E186</f>
        <v>Сазонова</v>
      </c>
    </row>
    <row r="187" spans="1:9">
      <c r="A187" s="92">
        <v>196</v>
      </c>
      <c r="B187" s="94" t="s">
        <v>809</v>
      </c>
      <c r="C187" s="94"/>
      <c r="D187" s="95"/>
      <c r="E187" s="94">
        <v>100</v>
      </c>
      <c r="F187" s="96">
        <v>0</v>
      </c>
      <c r="G187" s="143"/>
      <c r="H187" s="143">
        <f t="shared" si="2"/>
        <v>100</v>
      </c>
      <c r="I187" s="249" t="str">
        <f>СВОД!E187</f>
        <v>Мансурова</v>
      </c>
    </row>
    <row r="188" spans="1:9">
      <c r="A188" s="92">
        <v>197</v>
      </c>
      <c r="B188" s="94" t="s">
        <v>750</v>
      </c>
      <c r="C188" s="94"/>
      <c r="D188" s="95"/>
      <c r="E188" s="94">
        <v>100</v>
      </c>
      <c r="F188" s="96">
        <v>0</v>
      </c>
      <c r="G188" s="143"/>
      <c r="H188" s="143">
        <f t="shared" si="2"/>
        <v>100</v>
      </c>
      <c r="I188" s="249" t="str">
        <f>СВОД!E188</f>
        <v>Хасанов</v>
      </c>
    </row>
    <row r="189" spans="1:9">
      <c r="A189" s="92">
        <v>199</v>
      </c>
      <c r="B189" s="94" t="s">
        <v>810</v>
      </c>
      <c r="C189" s="94"/>
      <c r="D189" s="95"/>
      <c r="E189" s="94">
        <v>100</v>
      </c>
      <c r="F189" s="96">
        <v>0</v>
      </c>
      <c r="G189" s="143"/>
      <c r="H189" s="143">
        <f t="shared" si="2"/>
        <v>100</v>
      </c>
      <c r="I189" s="249" t="str">
        <f>СВОД!E189</f>
        <v>Коровина</v>
      </c>
    </row>
    <row r="190" spans="1:9">
      <c r="A190" s="92">
        <v>200</v>
      </c>
      <c r="B190" s="94" t="s">
        <v>780</v>
      </c>
      <c r="C190" s="94"/>
      <c r="D190" s="95"/>
      <c r="E190" s="94">
        <v>100</v>
      </c>
      <c r="F190" s="96">
        <v>0</v>
      </c>
      <c r="G190" s="143"/>
      <c r="H190" s="143">
        <f t="shared" si="2"/>
        <v>100</v>
      </c>
      <c r="I190" s="249" t="str">
        <f>СВОД!E190</f>
        <v>Савченко</v>
      </c>
    </row>
    <row r="191" spans="1:9">
      <c r="A191" s="92">
        <v>204</v>
      </c>
      <c r="B191" s="94" t="s">
        <v>802</v>
      </c>
      <c r="C191" s="94"/>
      <c r="D191" s="95"/>
      <c r="E191" s="94">
        <v>100</v>
      </c>
      <c r="F191" s="96">
        <v>0</v>
      </c>
      <c r="G191" s="143"/>
      <c r="H191" s="143">
        <f t="shared" si="2"/>
        <v>100</v>
      </c>
      <c r="I191" s="249" t="str">
        <f>СВОД!E191</f>
        <v>Неуймина</v>
      </c>
    </row>
    <row r="192" spans="1:9">
      <c r="A192" s="92">
        <v>206</v>
      </c>
      <c r="B192" s="94" t="s">
        <v>811</v>
      </c>
      <c r="C192" s="94"/>
      <c r="D192" s="95"/>
      <c r="E192" s="94">
        <v>100</v>
      </c>
      <c r="F192" s="96">
        <v>0</v>
      </c>
      <c r="G192" s="143"/>
      <c r="H192" s="143">
        <f t="shared" si="2"/>
        <v>100</v>
      </c>
      <c r="I192" s="249" t="str">
        <f>СВОД!E192</f>
        <v>Ахтямова</v>
      </c>
    </row>
    <row r="193" spans="1:9">
      <c r="A193" s="92">
        <v>207</v>
      </c>
      <c r="B193" s="94" t="s">
        <v>812</v>
      </c>
      <c r="C193" s="94"/>
      <c r="D193" s="95"/>
      <c r="E193" s="94">
        <v>100</v>
      </c>
      <c r="F193" s="96">
        <v>0</v>
      </c>
      <c r="G193" s="143"/>
      <c r="H193" s="143">
        <f t="shared" si="2"/>
        <v>100</v>
      </c>
      <c r="I193" s="249" t="str">
        <f>СВОД!E193</f>
        <v>Ахтямова</v>
      </c>
    </row>
    <row r="196" spans="1:9">
      <c r="A196" s="2">
        <v>1</v>
      </c>
      <c r="B196" s="136" t="s">
        <v>530</v>
      </c>
      <c r="C196" s="95">
        <f>AVERAGE(E68,E115,E117,E145,E168,E175,E178,E192,E193)</f>
        <v>87</v>
      </c>
      <c r="D196" s="96">
        <f>AVERAGE(F68,F115,F117,F145,F168,F175,F178,F192,F193)</f>
        <v>-4492.8344444444447</v>
      </c>
      <c r="E196" s="71">
        <f>AVERAGE(G68,G115,G117,G145,G168,G175,G178,G192,G193)</f>
        <v>29.692499999999999</v>
      </c>
      <c r="F196" s="285">
        <f>IF(E196&lt;10.01,100,IF(E196&lt;30,50,0))</f>
        <v>50</v>
      </c>
    </row>
    <row r="197" spans="1:9">
      <c r="A197" s="2">
        <v>2</v>
      </c>
      <c r="B197" s="136" t="s">
        <v>761</v>
      </c>
      <c r="C197" s="95">
        <f>AVERAGE(E53,E54,E69,E116,E143,E144,E159)</f>
        <v>80.428571428571431</v>
      </c>
      <c r="D197" s="96">
        <f>AVERAGE(F53,F54,F69,F116,F143,F144,F159)</f>
        <v>-5335.0485714285705</v>
      </c>
      <c r="E197" s="71">
        <f>AVERAGE(G53,G54,G69,G116,G143,G144,G159)</f>
        <v>31.85166666666667</v>
      </c>
      <c r="F197" s="285">
        <f t="shared" ref="F197:F211" si="4">IF(E197&lt;10.01,100,IF(E197&lt;30,50,0))</f>
        <v>0</v>
      </c>
    </row>
    <row r="198" spans="1:9">
      <c r="A198" s="2">
        <v>3</v>
      </c>
      <c r="B198" s="136" t="s">
        <v>697</v>
      </c>
      <c r="C198" s="95">
        <f>AVERAGE(E80,E100,E121,E130,E146,E148,E157,E163,E165,E179,E183,E184)</f>
        <v>95.333333333333329</v>
      </c>
      <c r="D198" s="96">
        <f>AVERAGE(F80,F100,F121,F130,F146,F148,F157,F163,F165,F179,F183,F184)</f>
        <v>-427.79916666666668</v>
      </c>
      <c r="E198" s="71">
        <f>AVERAGE(G80,G100,G121,G130,G146,G148,G157,G163,G165,G179,G183,G184)</f>
        <v>32.791250000000005</v>
      </c>
      <c r="F198" s="285">
        <f t="shared" si="4"/>
        <v>0</v>
      </c>
    </row>
    <row r="199" spans="1:9">
      <c r="A199" s="2">
        <v>4</v>
      </c>
      <c r="B199" s="136" t="s">
        <v>567</v>
      </c>
      <c r="C199" s="95">
        <f>AVERAGE(E95,E97,E99,E122,E126,E150,E189)</f>
        <v>73.142857142857139</v>
      </c>
      <c r="D199" s="96">
        <f>AVERAGE(F95,F97,F99,F122,F126,F150,F189)</f>
        <v>-6874.8199999999988</v>
      </c>
      <c r="E199" s="71">
        <f>AVERAGE(G95,G97,G99,G122,G126,G150,G189)</f>
        <v>28.483333333333334</v>
      </c>
      <c r="F199" s="285">
        <f t="shared" si="4"/>
        <v>50</v>
      </c>
    </row>
    <row r="200" spans="1:9">
      <c r="A200" s="2">
        <v>5</v>
      </c>
      <c r="B200" s="136" t="s">
        <v>169</v>
      </c>
      <c r="C200" s="95">
        <f>AVERAGE(E190,E72,E73,E84,E101,E111,E118,E119,E129,E133,E137,E139,E152,E161,E164,E174,E181,E167)</f>
        <v>92.666666666666671</v>
      </c>
      <c r="D200" s="96">
        <f>AVERAGE(F190,F72,F73,F84,F101,F111,F118,F119,F129,F133,F137,F139,F152,F161,F164,F174,F181,F167)</f>
        <v>-988.44944444444445</v>
      </c>
      <c r="E200" s="71">
        <f>AVERAGE(G190,G72,G73,G84,G101,G111,G118,G119,G129,G133,G137,G139,G152,G161,G164,G174,G181,G167)</f>
        <v>35.065384615384616</v>
      </c>
      <c r="F200" s="285">
        <f t="shared" si="4"/>
        <v>0</v>
      </c>
    </row>
    <row r="201" spans="1:9">
      <c r="A201" s="2">
        <v>6</v>
      </c>
      <c r="B201" s="136" t="s">
        <v>626</v>
      </c>
      <c r="C201" s="95">
        <f>AVERAGE(E61,E76,E105,E106,E131,E160)</f>
        <v>58</v>
      </c>
      <c r="D201" s="96">
        <f>AVERAGE(F61,F76,F105,F106,F131,F160)</f>
        <v>-5580.0449999999992</v>
      </c>
      <c r="E201" s="71">
        <f>AVERAGE(G61,G76,G105,G106,G131,G160)</f>
        <v>38.798333333333325</v>
      </c>
      <c r="F201" s="285">
        <f t="shared" si="4"/>
        <v>0</v>
      </c>
    </row>
    <row r="202" spans="1:9">
      <c r="A202" s="2">
        <v>7</v>
      </c>
      <c r="B202" s="136" t="s">
        <v>763</v>
      </c>
      <c r="C202" s="95">
        <f>AVERAGE(E113,E114,E132,E134)</f>
        <v>50.5</v>
      </c>
      <c r="D202" s="96">
        <f>AVERAGE(F113,F114,F132,F134)</f>
        <v>-18952.147499999999</v>
      </c>
      <c r="E202" s="71">
        <f>AVERAGE(G113,G114,G132,G134)</f>
        <v>32.247500000000002</v>
      </c>
      <c r="F202" s="285">
        <f t="shared" si="4"/>
        <v>0</v>
      </c>
    </row>
    <row r="203" spans="1:9">
      <c r="A203" s="2">
        <v>8</v>
      </c>
      <c r="B203" s="136" t="s">
        <v>698</v>
      </c>
      <c r="C203" s="95">
        <f>AVERAGE(E2,E10,E25,E33,E34,E36,E40,E41,E51,E58,E59,E60,E63,E78,E91,E171)</f>
        <v>72.625</v>
      </c>
      <c r="D203" s="96">
        <f>AVERAGE(F2,F10,F25,F33,F34,F36,F40,F41,F51,F58,F59,F60,F63,F78,F91,F171)</f>
        <v>-15439.6175</v>
      </c>
      <c r="E203" s="71">
        <f>AVERAGE(G2,G10,G25,G33,G34,G36,G40,G41,G51,G58,G59,G60,G63,G78,G91,G171)</f>
        <v>30.425999999999995</v>
      </c>
      <c r="F203" s="285">
        <f t="shared" si="4"/>
        <v>0</v>
      </c>
    </row>
    <row r="204" spans="1:9">
      <c r="A204" s="2">
        <v>9</v>
      </c>
      <c r="B204" s="136" t="s">
        <v>696</v>
      </c>
      <c r="C204" s="95">
        <f>AVERAGE(E22,E27,E38,E50,E55,E56,E57,E74,E86,E88,E147,E166)</f>
        <v>50</v>
      </c>
      <c r="D204" s="96">
        <f>AVERAGE(F22,F27,F38,F50,F55,F56,F57,F74,F86,F88,F147,F166)</f>
        <v>-40720.049166666657</v>
      </c>
      <c r="E204" s="71">
        <f>AVERAGE(G22,G27,G38,G50,G55,G56,G57,G74,G86,G88,G147,G166)</f>
        <v>31.011818181818182</v>
      </c>
      <c r="F204" s="285">
        <f t="shared" si="4"/>
        <v>0</v>
      </c>
    </row>
    <row r="205" spans="1:9">
      <c r="A205" s="2">
        <v>10</v>
      </c>
      <c r="B205" s="136" t="s">
        <v>629</v>
      </c>
      <c r="C205" s="95">
        <f>AVERAGE(E11,E21,E29,E31,E65,E89,E90,E96,E98,E138,E141,E151,E156,E173,E169)</f>
        <v>60.06666666666667</v>
      </c>
      <c r="D205" s="96">
        <f>AVERAGE(F11,F21,F29,F31,F65,F89,F90,F96,F98,F138,F141,F151,F156,F173,F169)</f>
        <v>-16389.69266666667</v>
      </c>
      <c r="E205" s="71">
        <f>AVERAGE(G11,G21,G29,G31,G65,G89,G90,G96,G98,G138,G141,G151,G156,G173,G169)</f>
        <v>29.854166666666668</v>
      </c>
      <c r="F205" s="285">
        <f t="shared" si="4"/>
        <v>50</v>
      </c>
    </row>
    <row r="206" spans="1:9">
      <c r="A206" s="2">
        <v>11</v>
      </c>
      <c r="B206" s="136" t="s">
        <v>168</v>
      </c>
      <c r="C206" s="95">
        <f>AVERAGE(E170,E14,E16,E19,E28,E43,E45,E66,E79,E93,E94,E102,E112,E140,E172,E180)</f>
        <v>61.625</v>
      </c>
      <c r="D206" s="96">
        <f>AVERAGE(F170,F14,F16,F19,F28,F43,F45,F66,F79,F93,F94,F102,F112,F140,F172,F180)</f>
        <v>-11108.201249999998</v>
      </c>
      <c r="E206" s="71">
        <f>AVERAGE(G170,G14,G16,G19,G28,G43,G45,G66,G79,G93,G94,G102,G112,G140,G172,G180)</f>
        <v>30.017692307692307</v>
      </c>
      <c r="F206" s="285">
        <f t="shared" si="4"/>
        <v>0</v>
      </c>
    </row>
    <row r="207" spans="1:9">
      <c r="A207" s="2">
        <v>12</v>
      </c>
      <c r="B207" s="136" t="s">
        <v>699</v>
      </c>
      <c r="C207" s="95">
        <f>AVERAGE(E23,E32,E37,E49,E64,E85,E110,E124,E127,E149,E155,E158)</f>
        <v>44.916666666666664</v>
      </c>
      <c r="D207" s="96">
        <f>AVERAGE(F23,F32,F37,F49,F64,F85,F110,F124,F127,F149,F155,F158)</f>
        <v>-20735.540833333336</v>
      </c>
      <c r="E207" s="71">
        <f>AVERAGE(G23,G32,G37,G49,G64,G85,G110,G124,G127,G149,G155,G158)</f>
        <v>23.885833333333334</v>
      </c>
      <c r="F207" s="285">
        <f t="shared" si="4"/>
        <v>50</v>
      </c>
    </row>
    <row r="208" spans="1:9">
      <c r="A208" s="2">
        <v>13</v>
      </c>
      <c r="B208" s="136" t="s">
        <v>700</v>
      </c>
      <c r="C208" s="95">
        <f>AVERAGE(E24,E26,E35,E46,E67,E52,E70,E83,E87,E92,E103,E107,E109,E128,E136,E153,E187)</f>
        <v>71.411764705882348</v>
      </c>
      <c r="D208" s="96">
        <f>AVERAGE(F24,F26,F35,F46,F67,F52,F70,F83,F87,F92,F103,F107,F109,F128,F136,F153,F187)</f>
        <v>-33937.937058823525</v>
      </c>
      <c r="E208" s="71">
        <f>AVERAGE(G24,G26,G35,G46,G67,G52,G70,G83,G87,G92,G103,G107,G109,G128,G136,G153,G187)</f>
        <v>30.49133333333333</v>
      </c>
      <c r="F208" s="285">
        <f t="shared" si="4"/>
        <v>0</v>
      </c>
    </row>
    <row r="209" spans="1:6">
      <c r="A209" s="2">
        <v>14</v>
      </c>
      <c r="B209" s="136" t="s">
        <v>509</v>
      </c>
      <c r="C209" s="95">
        <f>AVERAGE(E191,E3,E4,E5,E7,E9,E13,E18,E30,E42,E44,E48,E62,E82,E120,E123,E162)</f>
        <v>49.705882352941174</v>
      </c>
      <c r="D209" s="96">
        <f>AVERAGE(F191,F3,F4,F5,F7,F9,F13,F18,F30,F42,F44,F48,F62,F82,F120,F123,F162)</f>
        <v>-35858.800588235303</v>
      </c>
      <c r="E209" s="71">
        <f>AVERAGE(G191,G3,G4,G5,G7,G9,G13,G18,G30,G42,G44,G48,G62,G82,G120,G123,G162)</f>
        <v>27.192499999999999</v>
      </c>
      <c r="F209" s="285">
        <f t="shared" si="4"/>
        <v>50</v>
      </c>
    </row>
    <row r="210" spans="1:6">
      <c r="A210" s="2">
        <v>15</v>
      </c>
      <c r="B210" s="136" t="s">
        <v>762</v>
      </c>
      <c r="C210" s="95">
        <f>AVERAGE(E182,E6,E8,E12,E20,E81,E154,E185)</f>
        <v>52.875</v>
      </c>
      <c r="D210" s="96">
        <f>AVERAGE(F182,F6,F8,F12,F20,F81,F154,F185)</f>
        <v>-22695.93375</v>
      </c>
      <c r="E210" s="71">
        <f>AVERAGE(G182,G6,G8,G12,G20,G81,G154,G185)</f>
        <v>21.748333333333335</v>
      </c>
      <c r="F210" s="285">
        <f t="shared" si="4"/>
        <v>50</v>
      </c>
    </row>
    <row r="211" spans="1:6">
      <c r="A211" s="2">
        <v>16</v>
      </c>
      <c r="B211" s="136" t="s">
        <v>627</v>
      </c>
      <c r="C211" s="95">
        <f>AVERAGE(E15,E17,E39,E47,E71,E75,E77,E104,E108,E125,E135,E142,E188)</f>
        <v>75.15384615384616</v>
      </c>
      <c r="D211" s="96">
        <f>AVERAGE(F15,F17,F39,F47,F71,F75,F77,F104,F108,F125,F135,F142,F188)</f>
        <v>-26147.543076923084</v>
      </c>
      <c r="E211" s="71">
        <f>AVERAGE(G15,G17,G39,G47,G71,G75,G77,G104,G108,G125,G135,G142,G188)</f>
        <v>30.141666666666666</v>
      </c>
      <c r="F211" s="285">
        <f t="shared" si="4"/>
        <v>0</v>
      </c>
    </row>
    <row r="212" spans="1:6">
      <c r="A212" s="116"/>
      <c r="B212" s="239"/>
    </row>
    <row r="213" spans="1:6">
      <c r="B213" s="196"/>
    </row>
    <row r="214" spans="1:6">
      <c r="A214" s="2">
        <v>1</v>
      </c>
      <c r="B214" s="236" t="s">
        <v>442</v>
      </c>
      <c r="C214" s="95">
        <f>E77</f>
        <v>81</v>
      </c>
      <c r="D214" s="96">
        <f>F77</f>
        <v>-3857.28</v>
      </c>
      <c r="E214" s="71">
        <f>G77</f>
        <v>23.63</v>
      </c>
      <c r="F214" s="285">
        <f t="shared" ref="F214:F232" si="5">IF(E214&lt;10.01,100,IF(E214&lt;30,50,0))</f>
        <v>50</v>
      </c>
    </row>
    <row r="215" spans="1:6">
      <c r="A215" s="2">
        <v>2</v>
      </c>
      <c r="B215" s="236" t="s">
        <v>117</v>
      </c>
      <c r="C215" s="95">
        <f>AVERAGE(E67,E70,E26,E109)</f>
        <v>47.5</v>
      </c>
      <c r="D215" s="96">
        <f>AVERAGE(F67,F70,F26,F109)</f>
        <v>-112436.60250000001</v>
      </c>
      <c r="E215" s="71">
        <f>AVERAGE(G67,G70,G26,G109)</f>
        <v>26.162500000000001</v>
      </c>
      <c r="F215" s="285">
        <f t="shared" si="5"/>
        <v>50</v>
      </c>
    </row>
    <row r="216" spans="1:6">
      <c r="A216" s="2">
        <v>3</v>
      </c>
      <c r="B216" s="236" t="s">
        <v>598</v>
      </c>
      <c r="C216" s="95">
        <f>AVERAGE(E129,E161)</f>
        <v>95.5</v>
      </c>
      <c r="D216" s="96">
        <f>AVERAGE(F129,F161)</f>
        <v>-231.96000000000004</v>
      </c>
      <c r="E216" s="71">
        <f>AVERAGE(G129,G161)</f>
        <v>35.805</v>
      </c>
      <c r="F216" s="285">
        <f t="shared" si="5"/>
        <v>0</v>
      </c>
    </row>
    <row r="217" spans="1:6">
      <c r="A217" s="2">
        <v>4</v>
      </c>
      <c r="B217" s="236" t="s">
        <v>119</v>
      </c>
      <c r="C217" s="95">
        <f>AVERAGE(E46,E92,E107,E128,E187)</f>
        <v>93.4</v>
      </c>
      <c r="D217" s="96">
        <f>AVERAGE(F46,F92,F107,F128,F187)</f>
        <v>-2642.1379999999999</v>
      </c>
      <c r="E217" s="71">
        <f>AVERAGE(G46,G92,G107,G128,G187)</f>
        <v>36.175000000000004</v>
      </c>
      <c r="F217" s="285">
        <f t="shared" si="5"/>
        <v>0</v>
      </c>
    </row>
    <row r="218" spans="1:6">
      <c r="A218" s="2">
        <v>5</v>
      </c>
      <c r="B218" s="236" t="s">
        <v>112</v>
      </c>
      <c r="C218" s="95">
        <f>AVERAGE(E169,E173,E182,E170,E191,E185,E171,E172,E188,E156,E180,E2,E3,E4,E5,E6,E7,E8,E9,E10,E11,E12,E13,E14,E15,E16,E17,E18,E19,E20,E21,E22,E23,E24,E25,E27,E28,E29,E30,E31,E32,E33,E34,E35,E36,E37,E38,E39,E40,E41,E42,E43,E44,E45,E47,E48,E49,E50,E51,E52,E55,E56,E57,E58,E59,E60,E62,E63,E64,E65,E66,E71,E74,E75,E78,E79,E81,E82,E83,E85,E86,E87,E88,E89,E90,E91,E93,E94,E96,E98,E102,E103,E104,E108,E110,E112,E120,E123,E124,E127,E135,E136,E138,E140,E141,E147,E149,E151,E153,E154,E155,E158,E162,E166)</f>
        <v>58.938596491228068</v>
      </c>
      <c r="D218" s="96">
        <f>AVERAGE(F169,F173,F182,F170,F191,F185,F171,F172,F188,F156,F180,F2,F3,F4,F5,F6,F7,F8,F9,F10,F11,F12,F13,F14,F15,F16,F17,F18,F19,F20,F21,F22,F23,F24,F25,F27,F28,F29,F30,F31,F32,F33,F34,F35,F36,F37,F38,F39,F40,F41,F42,F43,F44,F45,F47,F48,F49,F50,F51,F52,F55,F56,F57,F58,F59,F60,F62,F63,F64,F65,F66,F71,F74,F75,F78,F79,F81,F82,F83,F85,F86,F87,F88,F89,F90,F91,F93,F94,F96,F98,F102,F103,F104,F108,F110,F112,F120,F123,F124,F127,F135,F136,F138,F140,F141,F147,F149,F151,F153,F154,F155,F158,F162,F166)</f>
        <v>-23221.137368421056</v>
      </c>
      <c r="E218" s="71">
        <f>AVERAGE(G169,G173,G182,G170,G191,G185,G171,G172,G188,G156,G180,G2,G3,G4,G5,G6,G7,G8,G9,G10,G11,G12,G13,G14,G15,G16,G17,G18,G19,G20,G21,G22,G23,G24,G25,G27,G28,G29,G30,G31,G32,G33,G34,G35,G36,G37,G38,G39,G40,G41,G42,G43,G44,G45,G47,G48,G49,G50,G51,G52,G55,G56,G57,G58,G59,G60,G62,G63,G64,G65,G66,G71,G74,G75,G78,G79,G81,G82,G83,G85,G86,G87,G88,G89,G90,G91,G93,G94,G96,G98,G102,G103,G104,G108,G110,G112,G120,G123,G124,G127,G135,G136,G138,G140,G141,G147,G149,G151,G153,G154,G155,G158,G162,G166)</f>
        <v>28.274950495049517</v>
      </c>
      <c r="F218" s="285">
        <f t="shared" si="5"/>
        <v>50</v>
      </c>
    </row>
    <row r="219" spans="1:6">
      <c r="A219" s="2">
        <v>6</v>
      </c>
      <c r="B219" s="236" t="s">
        <v>614</v>
      </c>
      <c r="C219" s="95">
        <f>AVERAGE(E133,E174)</f>
        <v>96.5</v>
      </c>
      <c r="D219" s="96">
        <f>AVERAGE(F133,F174)</f>
        <v>-1114.4749999999999</v>
      </c>
      <c r="E219" s="71">
        <f>AVERAGE(G133,G174)</f>
        <v>40.57</v>
      </c>
      <c r="F219" s="285">
        <f t="shared" si="5"/>
        <v>0</v>
      </c>
    </row>
    <row r="220" spans="1:6">
      <c r="A220" s="2">
        <v>7</v>
      </c>
      <c r="B220" s="236" t="s">
        <v>524</v>
      </c>
      <c r="C220" s="95">
        <f>AVERAGE(E95,E97,E99,E122,E126,E150,E189)</f>
        <v>73.142857142857139</v>
      </c>
      <c r="D220" s="96">
        <f>AVERAGE(F95,F97,F99,F122,F126,F150,F189)</f>
        <v>-6874.8199999999988</v>
      </c>
      <c r="E220" s="71">
        <f>AVERAGE(G95,G97,G99,G122,G126,G150,G189)</f>
        <v>28.483333333333334</v>
      </c>
      <c r="F220" s="285">
        <f t="shared" si="5"/>
        <v>50</v>
      </c>
    </row>
    <row r="221" spans="1:6">
      <c r="A221" s="2">
        <v>8</v>
      </c>
      <c r="B221" s="236" t="s">
        <v>805</v>
      </c>
      <c r="C221" s="95">
        <f>AVERAGE(E183,E184)</f>
        <v>100</v>
      </c>
      <c r="D221" s="96">
        <f t="shared" ref="D221" si="6">AVERAGE(F183,F184)</f>
        <v>0</v>
      </c>
      <c r="E221" s="340">
        <v>0</v>
      </c>
      <c r="F221" s="285">
        <f t="shared" si="5"/>
        <v>100</v>
      </c>
    </row>
    <row r="222" spans="1:6">
      <c r="A222" s="2">
        <v>9</v>
      </c>
      <c r="B222" s="236" t="s">
        <v>649</v>
      </c>
      <c r="C222" s="95">
        <f>AVERAGE(E146,E148,E163,E165)</f>
        <v>94.25</v>
      </c>
      <c r="D222" s="96">
        <f>AVERAGE(F146,F148,F163,F165)</f>
        <v>-921.72249999999997</v>
      </c>
      <c r="E222" s="71">
        <f>AVERAGE(G146,G148,G163,G165)</f>
        <v>35.946666666666665</v>
      </c>
      <c r="F222" s="285">
        <f t="shared" si="5"/>
        <v>0</v>
      </c>
    </row>
    <row r="223" spans="1:6">
      <c r="A223" s="2">
        <v>10</v>
      </c>
      <c r="B223" s="236" t="s">
        <v>122</v>
      </c>
      <c r="C223" s="95">
        <f>AVERAGE(E178,E175,E53,E54,E68,E69,E115,E116,E117,E143,E144,E145,E159,E168,E192,E193)</f>
        <v>84.125</v>
      </c>
      <c r="D223" s="96">
        <f>AVERAGE(F178,F175,F53,F54,F68,F69,F115,F116,F117,F143,F144,F145,F159,F168,F192,F193)</f>
        <v>-4861.3031250000004</v>
      </c>
      <c r="E223" s="71">
        <f>AVERAGE(G178,G175,G53,G54,G68,G69,G115,G116,G117,G143,G144,G145,G159,G168,G192,G193)</f>
        <v>30.988</v>
      </c>
      <c r="F223" s="285">
        <f t="shared" si="5"/>
        <v>0</v>
      </c>
    </row>
    <row r="224" spans="1:6">
      <c r="A224" s="2">
        <v>11</v>
      </c>
      <c r="B224" s="236" t="s">
        <v>171</v>
      </c>
      <c r="C224" s="95">
        <f>AVERAGE(E181,E73,E111,E137)</f>
        <v>75.5</v>
      </c>
      <c r="D224" s="96">
        <f>AVERAGE(F181,F73,F111,F137)</f>
        <v>-4168.7950000000001</v>
      </c>
      <c r="E224" s="71">
        <f>AVERAGE(G181,G73,G111,G137)</f>
        <v>23.52333333333333</v>
      </c>
      <c r="F224" s="285">
        <f t="shared" si="5"/>
        <v>50</v>
      </c>
    </row>
    <row r="225" spans="1:6">
      <c r="A225" s="2">
        <v>12</v>
      </c>
      <c r="B225" s="236" t="s">
        <v>770</v>
      </c>
      <c r="C225" s="95">
        <f>AVERAGE(E176,E177,E186)</f>
        <v>100</v>
      </c>
      <c r="D225" s="96">
        <f>AVERAGE(F176,F177,F186)</f>
        <v>0</v>
      </c>
      <c r="E225" s="339">
        <v>0</v>
      </c>
      <c r="F225" s="285">
        <f t="shared" si="5"/>
        <v>100</v>
      </c>
    </row>
    <row r="226" spans="1:6">
      <c r="A226" s="2">
        <v>13</v>
      </c>
      <c r="B226" s="236" t="s">
        <v>124</v>
      </c>
      <c r="C226" s="95">
        <f>AVERAGE(E190,E72,E84,E101,E118,E119,E139,E167)</f>
        <v>98.5</v>
      </c>
      <c r="D226" s="96">
        <f>AVERAGE(F190,F72,F84,F101,F118,F119,F139,F167)</f>
        <v>225.91249999999997</v>
      </c>
      <c r="E226" s="71">
        <f>AVERAGE(G190,G72,G84,G101,G118,G119,G139,G167)</f>
        <v>39.708333333333336</v>
      </c>
      <c r="F226" s="285">
        <f t="shared" si="5"/>
        <v>0</v>
      </c>
    </row>
    <row r="227" spans="1:6">
      <c r="A227" s="2">
        <v>14</v>
      </c>
      <c r="B227" s="236" t="s">
        <v>654</v>
      </c>
      <c r="C227" s="95">
        <f>AVERAGE(E152,E164)</f>
        <v>97</v>
      </c>
      <c r="D227" s="96">
        <f>AVERAGE(F152,F164)</f>
        <v>-115.67</v>
      </c>
      <c r="E227" s="71">
        <f>AVERAGE(G152,G164)</f>
        <v>34.85</v>
      </c>
      <c r="F227" s="285">
        <f t="shared" si="5"/>
        <v>0</v>
      </c>
    </row>
    <row r="228" spans="1:6">
      <c r="A228" s="2">
        <v>15</v>
      </c>
      <c r="B228" s="236" t="s">
        <v>471</v>
      </c>
      <c r="C228" s="95">
        <f>AVERAGE(E80,E100,E121,E130,E157,E179)</f>
        <v>94.5</v>
      </c>
      <c r="D228" s="96">
        <f>AVERAGE(F80,F100,F121,F130,F157,F179)</f>
        <v>-241.11666666666665</v>
      </c>
      <c r="E228" s="71">
        <f>AVERAGE(G80,G100,G121,G130,G157,G179)</f>
        <v>30.898000000000003</v>
      </c>
      <c r="F228" s="285">
        <f t="shared" si="5"/>
        <v>0</v>
      </c>
    </row>
    <row r="229" spans="1:6">
      <c r="A229" s="2">
        <v>16</v>
      </c>
      <c r="B229" s="236" t="s">
        <v>559</v>
      </c>
      <c r="C229" s="95">
        <f>AVERAGE(E113,E114,E132,E134)</f>
        <v>50.5</v>
      </c>
      <c r="D229" s="96">
        <f>AVERAGE(F113,F114,F132,F134)</f>
        <v>-18952.147499999999</v>
      </c>
      <c r="E229" s="71">
        <f>AVERAGE(G113,G114,G132,G134)</f>
        <v>32.247500000000002</v>
      </c>
      <c r="F229" s="285">
        <f t="shared" si="5"/>
        <v>0</v>
      </c>
    </row>
    <row r="230" spans="1:6">
      <c r="A230" s="2">
        <v>17</v>
      </c>
      <c r="B230" s="236" t="s">
        <v>584</v>
      </c>
      <c r="C230" s="95">
        <f>AVERAGE(E125,E142)</f>
        <v>95</v>
      </c>
      <c r="D230" s="96">
        <f>AVERAGE(F125,F142)</f>
        <v>-1041.8</v>
      </c>
      <c r="E230" s="71">
        <f>AVERAGE(G125,G142)</f>
        <v>44.260000000000005</v>
      </c>
      <c r="F230" s="285">
        <f t="shared" si="5"/>
        <v>0</v>
      </c>
    </row>
    <row r="231" spans="1:6">
      <c r="A231" s="2">
        <v>18</v>
      </c>
      <c r="B231" s="236" t="s">
        <v>593</v>
      </c>
      <c r="C231" s="95">
        <f>E131</f>
        <v>100</v>
      </c>
      <c r="D231" s="96">
        <f>F131</f>
        <v>-55.73</v>
      </c>
      <c r="E231" s="71">
        <f>G131</f>
        <v>41.82</v>
      </c>
      <c r="F231" s="285">
        <f t="shared" si="5"/>
        <v>0</v>
      </c>
    </row>
    <row r="232" spans="1:6">
      <c r="A232" s="2">
        <v>19</v>
      </c>
      <c r="B232" s="236" t="s">
        <v>115</v>
      </c>
      <c r="C232" s="95">
        <f>AVERAGE(E61,E76,E105,E106,E160)</f>
        <v>49.6</v>
      </c>
      <c r="D232" s="96">
        <f>AVERAGE(F61,F76,F105,F106,F160)</f>
        <v>-6684.9080000000004</v>
      </c>
      <c r="E232" s="71">
        <f>AVERAGE(G61,G76,G105,G106,G160)</f>
        <v>38.193999999999996</v>
      </c>
      <c r="F232" s="285">
        <f t="shared" si="5"/>
        <v>0</v>
      </c>
    </row>
    <row r="233" spans="1:6">
      <c r="A233" s="116"/>
      <c r="B233" s="116"/>
      <c r="F233" s="148"/>
    </row>
    <row r="235" spans="1:6">
      <c r="A235" s="2">
        <v>1</v>
      </c>
      <c r="B235" s="236" t="s">
        <v>167</v>
      </c>
      <c r="C235" s="95">
        <f>AVERAGE(E183,E184,E192,E193,E189,E167,E190,E181,E178,E174,E175,E179,E168,E159,E53,E54,E68,E69,E72,E73,E80,E84,E95,E97,E99,E100,E101,E111,E115,E116,E117,E118,E119,E121,E122,E126,E129,E130,E133,E137,E139,E143,E144,E145,E146,E148,E150,E152,E157,E161,E163,E164,E165)</f>
        <v>88.113207547169807</v>
      </c>
      <c r="D235" s="96">
        <f>AVERAGE(F183,F184,F192,F193,F189,F167,F190,F181,F178,F174,F175,F179,F168,F159,F53,F54,F68,F69,F72,F73,F80,F84,F95,F97,F99,F100,F101,F111,F115,F116,F117,F118,F119,F121,F122,F126,F129,F130,F133,F137,F139,F143,F144,F145,F146,F148,F150,F152,F157,F161,F163,F164,F165)</f>
        <v>-2808.1183018867923</v>
      </c>
      <c r="E235" s="71">
        <f>AVERAGE(G183,G184,G192,G193,G189,G167,G190,G181,G178,G174,G175,G179,G168,G159,G53,G54,G68,G69,G72,G73,G80,G84,G95,G97,G99,G100,G101,G111,G115,G116,G117,G118,G119,G121,G122,G126,G129,G130,G133,G137,G139,G143,G144,G145,G146,G148,G150,G152,G157,G161,G163,G164,G165)</f>
        <v>32.404324324324328</v>
      </c>
      <c r="F235" s="285">
        <f t="shared" ref="F235:F239" si="7">IF(E235&lt;10.01,100,IF(E235&lt;30,50,0))</f>
        <v>0</v>
      </c>
    </row>
    <row r="236" spans="1:6">
      <c r="A236" s="2">
        <v>2</v>
      </c>
      <c r="B236" s="236" t="s">
        <v>170</v>
      </c>
      <c r="C236" s="95">
        <f>AVERAGE(E61,E76,E105,E106,E113,E114,E131,E132,E134,E160)</f>
        <v>55</v>
      </c>
      <c r="D236" s="96">
        <f>AVERAGE(F61,F76,F105,F106,F113,F114,F131,F132,F134,F160)</f>
        <v>-10928.886</v>
      </c>
      <c r="E236" s="71">
        <f>AVERAGE(G61,G76,G105,G106,G113,G114,G131,G132,G134,G160)</f>
        <v>36.177999999999997</v>
      </c>
      <c r="F236" s="285">
        <f t="shared" si="7"/>
        <v>0</v>
      </c>
    </row>
    <row r="237" spans="1:6">
      <c r="A237" s="2">
        <v>3</v>
      </c>
      <c r="B237" s="236" t="s">
        <v>777</v>
      </c>
      <c r="C237" s="95">
        <f>AVERAGE(E176,E177,E186)</f>
        <v>100</v>
      </c>
      <c r="D237" s="96">
        <f>AVERAGE(F176,F177,F186)</f>
        <v>0</v>
      </c>
      <c r="E237" s="339">
        <v>0</v>
      </c>
      <c r="F237" s="285">
        <f t="shared" si="7"/>
        <v>100</v>
      </c>
    </row>
    <row r="238" spans="1:6">
      <c r="A238" s="2">
        <v>4</v>
      </c>
      <c r="B238" s="236" t="s">
        <v>620</v>
      </c>
      <c r="C238" s="95">
        <f>AVERAGE(E187,E191,E170,E172,E180,E3,E4,E5,E7,E9,E13,E14,E16,E18,E19,E23,E24,E26,E28,E30,E32,E35,E37,E42,E43,E44,E45,E46,E48,E49,E52,E62,E64,E66,E67,E70,E79,E82,E83,E85,E87,E92,E93,E94,E102,E103,E107,E109,E110,E112,E120,E123,E124,E127,E128,E136,E140,E149,E153,E155,E158,E162)</f>
        <v>57.806451612903224</v>
      </c>
      <c r="D238" s="96">
        <f>AVERAGE(F187,F191,F170,F172,F180,F3,F4,F5,F7,F9,F13,F14,F16,F18,F19,F23,F24,F26,F28,F30,F32,F35,F37,F42,F43,F44,F45,F46,F48,F49,F52,F62,F64,F66,F67,F70,F79,F82,F83,F85,F87,F92,F93,F94,F102,F103,F107,F109,F110,F112,F120,F123,F124,F127,F128,F136,F140,F149,F153,F155,F158,F162)</f>
        <v>-26017.778225806451</v>
      </c>
      <c r="E238" s="71">
        <f>AVERAGE(G187,G191,G170,G172,G180,G3,G4,G5,G7,G9,G13,G14,G16,G18,G19,G23,G24,G26,G28,G30,G32,G35,G37,G42,G43,G44,G45,G46,G48,G49,G52,G62,G64,G66,G67,G70,G79,G82,G83,G85,G87,G92,G93,G94,G102,G103,G107,G109,G110,G112,G120,G123,G124,G127,G128,G136,G140,G149,G153,G155,G158,G162)</f>
        <v>28.023392857142856</v>
      </c>
      <c r="F238" s="285">
        <f t="shared" si="7"/>
        <v>50</v>
      </c>
    </row>
    <row r="239" spans="1:6">
      <c r="A239" s="2">
        <v>5</v>
      </c>
      <c r="B239" s="284" t="s">
        <v>701</v>
      </c>
      <c r="C239" s="95">
        <f>AVERAGE(E169,E173,E182,E185,E171,E188,E51,E156,E2,E6,E8,E10,E11,E12,E15,E17,E20,E21,E22,E25,E27,E29,E31,E33,E34,E36,E38,E39,E40,E41,E47,E50,E55,E56,E57,E58,E59,E60,E63,E65,E71,E74,E75,E77,E78,E81,E86,E88,E89,E90,E91,E96,E98,E104,E108,E125,E135,E138,E141,E142,E147,E151,E154,E166)</f>
        <v>63.484375</v>
      </c>
      <c r="D239" s="96">
        <f>AVERAGE(F169,F173,F182,F185,F171,F188,F51,F156,F2,F6,F8,F10,F11,F12,F15,F17,F20,F21,F22,F25,F27,F29,F31,F33,F34,F36,F38,F39,F40,F41,F47,F50,F55,F56,F57,F58,F59,F60,F63,F65,F71,F74,F75,F77,F78,F81,F86,F88,F89,F90,F91,F96,F98,F104,F108,F125,F135,F138,F141,F142,F147,F151,F154,F166)</f>
        <v>-23484.459218749995</v>
      </c>
      <c r="E239" s="71">
        <f>AVERAGE(G169,G173,G182,G185,G171,G188,G51,G156,G2,G6,G8,G10,G11,G12,G15,G17,G20,G21,G22,G25,G27,G29,G31,G33,G34,G36,G38,G39,G40,G41,G47,G50,G55,G56,G57,G58,G59,G60,G63,G65,G71,G74,G75,G77,G78,G81,G86,G88,G89,G90,G91,G96,G98,G104,G108,G125,G135,G138,G141,G142,G147,G151,G154,G166)</f>
        <v>29.427857142857146</v>
      </c>
      <c r="F239" s="285">
        <f t="shared" si="7"/>
        <v>50</v>
      </c>
    </row>
    <row r="241" spans="1:13">
      <c r="A241" s="2">
        <v>1</v>
      </c>
      <c r="B241" s="2" t="s">
        <v>488</v>
      </c>
      <c r="C241" s="141">
        <f>AVERAGE(E30,E3,E62,E48,E9,E13,E23,E18,E42,E29,E11,E65,E82)</f>
        <v>67.769230769230774</v>
      </c>
      <c r="D241" s="96">
        <f>AVERAGE(F30,F3,F62,F48,F9,F13,F23,F18,F42,F29,F11,F65,F82)</f>
        <v>-16119.140000000001</v>
      </c>
      <c r="E241" s="51">
        <f>AVERAGE(G30,G3,G62,G48,G9,G13,G23,G18,G42,G29,G11,G65,G82)</f>
        <v>32.998461538461534</v>
      </c>
      <c r="F241" s="143">
        <f t="shared" ref="F241:F249" si="8">IF(E241&lt;10.01,100,IF(E241&lt;30,50,0))</f>
        <v>0</v>
      </c>
    </row>
    <row r="242" spans="1:13">
      <c r="A242" s="2">
        <v>2</v>
      </c>
      <c r="B242" s="2" t="s">
        <v>489</v>
      </c>
      <c r="C242" s="141" t="e">
        <f>AVERAGE(E76,E61,#REF!)</f>
        <v>#REF!</v>
      </c>
      <c r="D242" s="96" t="e">
        <f>AVERAGE(F76,F61,#REF!)</f>
        <v>#REF!</v>
      </c>
      <c r="E242" s="51" t="e">
        <f>AVERAGE(G76,G61,#REF!)</f>
        <v>#REF!</v>
      </c>
      <c r="F242" s="143" t="e">
        <f t="shared" si="8"/>
        <v>#REF!</v>
      </c>
    </row>
    <row r="243" spans="1:13">
      <c r="A243" s="2">
        <v>3</v>
      </c>
      <c r="B243" s="2" t="s">
        <v>490</v>
      </c>
      <c r="C243" s="141">
        <f>AVERAGE(E46,E64,E32,E37,E24,E35,E52,E49,E44,E4,E87,E85)</f>
        <v>51.416666666666664</v>
      </c>
      <c r="D243" s="96">
        <f>AVERAGE(F46,F64,F32,F37,F24,F35,F52,F49,F44,F4,F87,F85)</f>
        <v>-29509.483333333334</v>
      </c>
      <c r="E243" s="51">
        <f>AVERAGE(G46,G64,G32,G37,G24,G35,G52,G49,G44,G4,G87,G85)</f>
        <v>26.521666666666665</v>
      </c>
      <c r="F243" s="143">
        <f t="shared" si="8"/>
        <v>50</v>
      </c>
    </row>
    <row r="244" spans="1:13">
      <c r="A244" s="2">
        <v>4</v>
      </c>
      <c r="B244" s="2" t="s">
        <v>491</v>
      </c>
      <c r="C244" s="141">
        <f>AVERAGE(E26,E70,E67,E5,E7,E28,E16,E66,E14,E43,E45,E19,E79)</f>
        <v>47.46153846153846</v>
      </c>
      <c r="D244" s="96">
        <f>AVERAGE(F26,F70,F67,F5,F7,F28,F16,F66,F14,F43,F45,F19,F79)</f>
        <v>-31290.246153846154</v>
      </c>
      <c r="E244" s="51">
        <f>AVERAGE(G26,G70,G67,G5,G7,G28,G16,G66,G14,G43,G45,G19,G79)</f>
        <v>26.525384615384613</v>
      </c>
      <c r="F244" s="143">
        <f t="shared" si="8"/>
        <v>50</v>
      </c>
    </row>
    <row r="245" spans="1:13">
      <c r="A245" s="2">
        <v>5</v>
      </c>
      <c r="B245" s="2" t="s">
        <v>492</v>
      </c>
      <c r="C245" s="141">
        <f>AVERAGE(E59,E40,E25,E33,E2,E60,E63,E78,E34,E36,E41,E51,E10)</f>
        <v>68.461538461538467</v>
      </c>
      <c r="D245" s="96">
        <f>AVERAGE(F59,F40,F25,F33,F2,F60,F63,F78,F34,F36,F41,F51,F10)</f>
        <v>-17776.282307692309</v>
      </c>
      <c r="E245" s="51">
        <f>AVERAGE(G59,G40,G25,G33,G2,G60,G63,G78,G34,G36,G41,G51,G10)</f>
        <v>30.766153846153848</v>
      </c>
      <c r="F245" s="143">
        <f t="shared" si="8"/>
        <v>0</v>
      </c>
    </row>
    <row r="246" spans="1:13">
      <c r="A246" s="2">
        <v>6</v>
      </c>
      <c r="B246" s="2" t="s">
        <v>493</v>
      </c>
      <c r="C246" s="141">
        <f>AVERAGE(E84,E73,E72,E58)</f>
        <v>93.5</v>
      </c>
      <c r="D246" s="96">
        <f>AVERAGE(F84,F73,F72,F58)</f>
        <v>-2353.2175000000002</v>
      </c>
      <c r="E246" s="51">
        <f>AVERAGE(G84,G73,G72,G58)</f>
        <v>32.282499999999999</v>
      </c>
      <c r="F246" s="143">
        <f t="shared" si="8"/>
        <v>0</v>
      </c>
    </row>
    <row r="247" spans="1:13">
      <c r="A247" s="2">
        <v>7</v>
      </c>
      <c r="B247" s="2" t="s">
        <v>494</v>
      </c>
      <c r="C247" s="141">
        <f>AVERAGE(E57,E15,E50,E17,E8,E6,E39,E47,E71,E74,E77,E86)</f>
        <v>55.166666666666664</v>
      </c>
      <c r="D247" s="96">
        <f>AVERAGE(F57,F15,F50,F17,F8,F6,F39,F47,F71,F74,F77,F86)</f>
        <v>-37729.642499999994</v>
      </c>
      <c r="E247" s="51">
        <f>AVERAGE(G57,G15,G50,G17,G8,G6,G39,G47,G71,G74,G77,G86)</f>
        <v>25.618333333333329</v>
      </c>
      <c r="F247" s="143">
        <f t="shared" si="8"/>
        <v>50</v>
      </c>
    </row>
    <row r="248" spans="1:13">
      <c r="A248" s="2">
        <v>8</v>
      </c>
      <c r="B248" s="2" t="s">
        <v>495</v>
      </c>
      <c r="C248" s="141">
        <f>AVERAGE(E69,E68,E80,E54,E53)</f>
        <v>90</v>
      </c>
      <c r="D248" s="96">
        <f>AVERAGE(F69,F68,F80,F54,F53)</f>
        <v>-2253.7940000000003</v>
      </c>
      <c r="E248" s="51">
        <f>AVERAGE(G69,G68,G80,G54,G53)</f>
        <v>32.746000000000002</v>
      </c>
      <c r="F248" s="143">
        <f t="shared" si="8"/>
        <v>0</v>
      </c>
    </row>
    <row r="249" spans="1:13">
      <c r="A249" s="2">
        <v>9</v>
      </c>
      <c r="B249" s="2" t="s">
        <v>496</v>
      </c>
      <c r="C249" s="141">
        <f>AVERAGE(E20,E55,E12,E38,E27,E21,E31,E56,E22)</f>
        <v>34.444444444444443</v>
      </c>
      <c r="D249" s="96">
        <f>AVERAGE(F20,F55,F12,F38,F27,F21,F31,F56,F22)</f>
        <v>-63914.955555555556</v>
      </c>
      <c r="E249" s="51">
        <f>AVERAGE(G20,G55,G12,G38,G27,G21,G31,G56,G22)</f>
        <v>27.365555555555559</v>
      </c>
      <c r="F249" s="143">
        <f t="shared" si="8"/>
        <v>50</v>
      </c>
    </row>
    <row r="251" spans="1:13">
      <c r="B251" s="123" t="s">
        <v>218</v>
      </c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</row>
    <row r="252" spans="1:13">
      <c r="B252" s="353" t="s">
        <v>219</v>
      </c>
      <c r="C252" s="353"/>
      <c r="D252" s="353"/>
      <c r="E252" s="353"/>
      <c r="F252" s="353"/>
      <c r="G252" s="353"/>
      <c r="H252" s="353"/>
      <c r="I252" s="353"/>
      <c r="J252" s="353"/>
      <c r="K252" s="353"/>
      <c r="L252" s="353"/>
      <c r="M252" s="353"/>
    </row>
    <row r="253" spans="1:13">
      <c r="B253" s="354" t="s">
        <v>498</v>
      </c>
      <c r="C253" s="361"/>
      <c r="D253" s="361"/>
      <c r="E253" s="361"/>
      <c r="F253" s="361"/>
      <c r="G253" s="361"/>
      <c r="H253" s="361"/>
      <c r="I253" s="361"/>
      <c r="J253" s="361"/>
      <c r="K253" s="361"/>
      <c r="L253" s="361"/>
      <c r="M253" s="361"/>
    </row>
    <row r="254" spans="1:13">
      <c r="B254" s="358" t="s">
        <v>449</v>
      </c>
      <c r="C254" s="356"/>
      <c r="D254" s="356"/>
      <c r="E254" s="356"/>
      <c r="F254" s="356"/>
      <c r="G254" s="356"/>
      <c r="H254" s="356"/>
      <c r="I254" s="356"/>
      <c r="J254" s="356"/>
      <c r="K254" s="356"/>
      <c r="L254" s="356"/>
      <c r="M254" s="356"/>
    </row>
    <row r="255" spans="1:13">
      <c r="B255" s="358" t="s">
        <v>497</v>
      </c>
      <c r="C255" s="356"/>
      <c r="D255" s="356"/>
      <c r="E255" s="356"/>
      <c r="F255" s="356"/>
      <c r="G255" s="356"/>
      <c r="H255" s="356"/>
      <c r="I255" s="356"/>
      <c r="J255" s="356"/>
      <c r="K255" s="356"/>
      <c r="L255" s="356"/>
      <c r="M255" s="356"/>
    </row>
    <row r="256" spans="1:13">
      <c r="C256" s="11"/>
      <c r="D256" s="11"/>
      <c r="M256" s="11"/>
    </row>
    <row r="257" spans="2:13">
      <c r="C257" s="11"/>
      <c r="D257" s="11"/>
      <c r="M257" s="11"/>
    </row>
    <row r="258" spans="2:13">
      <c r="B258" s="359" t="s">
        <v>398</v>
      </c>
      <c r="C258" s="359"/>
      <c r="D258" s="359"/>
      <c r="E258" s="359"/>
      <c r="F258" s="359"/>
      <c r="G258" s="359"/>
      <c r="H258" s="359"/>
      <c r="I258" s="359"/>
      <c r="J258" s="359"/>
      <c r="K258" s="359"/>
      <c r="L258" s="359"/>
      <c r="M258" s="359"/>
    </row>
    <row r="259" spans="2:13">
      <c r="B259" s="352" t="s">
        <v>233</v>
      </c>
      <c r="C259" s="357"/>
      <c r="D259" s="357"/>
      <c r="E259" s="357"/>
      <c r="F259" s="357"/>
      <c r="G259" s="357"/>
      <c r="H259" s="357"/>
      <c r="I259" s="357"/>
      <c r="J259" s="357"/>
      <c r="K259" s="357"/>
      <c r="L259" s="357"/>
      <c r="M259" s="357"/>
    </row>
    <row r="260" spans="2:13">
      <c r="B260" s="352" t="s">
        <v>449</v>
      </c>
      <c r="C260" s="357"/>
      <c r="D260" s="357"/>
      <c r="E260" s="357"/>
      <c r="F260" s="357"/>
      <c r="G260" s="357"/>
      <c r="H260" s="357"/>
      <c r="I260" s="357"/>
      <c r="J260" s="357"/>
      <c r="K260" s="357"/>
      <c r="L260" s="357"/>
      <c r="M260" s="357"/>
    </row>
    <row r="261" spans="2:13">
      <c r="B261" s="352" t="s">
        <v>450</v>
      </c>
      <c r="C261" s="357"/>
      <c r="D261" s="357"/>
      <c r="E261" s="357"/>
      <c r="F261" s="357"/>
      <c r="G261" s="357"/>
      <c r="H261" s="357"/>
      <c r="I261" s="357"/>
      <c r="J261" s="357"/>
      <c r="K261" s="357"/>
      <c r="L261" s="357"/>
      <c r="M261" s="357"/>
    </row>
    <row r="262" spans="2:13">
      <c r="B262" s="352" t="s">
        <v>451</v>
      </c>
      <c r="C262" s="357"/>
      <c r="D262" s="357"/>
      <c r="E262" s="357"/>
      <c r="F262" s="357"/>
      <c r="G262" s="357"/>
      <c r="H262" s="357"/>
      <c r="I262" s="357"/>
      <c r="J262" s="357"/>
      <c r="K262" s="357"/>
      <c r="L262" s="357"/>
      <c r="M262" s="357"/>
    </row>
  </sheetData>
  <autoFilter ref="A1:I166"/>
  <mergeCells count="9">
    <mergeCell ref="B260:M260"/>
    <mergeCell ref="B261:M261"/>
    <mergeCell ref="B262:M262"/>
    <mergeCell ref="B252:M252"/>
    <mergeCell ref="B253:M253"/>
    <mergeCell ref="B254:M254"/>
    <mergeCell ref="B255:M255"/>
    <mergeCell ref="B258:M258"/>
    <mergeCell ref="B259:M259"/>
  </mergeCells>
  <conditionalFormatting sqref="C241:D249">
    <cfRule type="cellIs" dxfId="58" priority="219" operator="lessThan">
      <formula>50</formula>
    </cfRule>
    <cfRule type="cellIs" dxfId="57" priority="220" operator="between">
      <formula>79.99</formula>
      <formula>50</formula>
    </cfRule>
    <cfRule type="cellIs" dxfId="56" priority="221" operator="greaterThan">
      <formula>79</formula>
    </cfRule>
  </conditionalFormatting>
  <conditionalFormatting sqref="D241:D249">
    <cfRule type="cellIs" dxfId="55" priority="216" operator="lessThan">
      <formula>-49999.99</formula>
    </cfRule>
    <cfRule type="cellIs" dxfId="54" priority="217" operator="between">
      <formula>-20000</formula>
      <formula>-49999.99</formula>
    </cfRule>
    <cfRule type="cellIs" dxfId="53" priority="218" operator="greaterThan">
      <formula>-19999.99</formula>
    </cfRule>
  </conditionalFormatting>
  <conditionalFormatting sqref="F241:F249 H2:H193 F196:F211 F214:F232 F235:F239">
    <cfRule type="cellIs" dxfId="52" priority="184" operator="equal">
      <formula>0</formula>
    </cfRule>
    <cfRule type="cellIs" dxfId="51" priority="185" operator="equal">
      <formula>50</formula>
    </cfRule>
    <cfRule type="cellIs" dxfId="50" priority="186" operator="equal">
      <formula>100</formula>
    </cfRule>
  </conditionalFormatting>
  <conditionalFormatting sqref="E2:E193">
    <cfRule type="cellIs" dxfId="49" priority="43" operator="lessThan">
      <formula>60</formula>
    </cfRule>
    <cfRule type="cellIs" dxfId="48" priority="44" operator="between">
      <formula>89.99</formula>
      <formula>60</formula>
    </cfRule>
    <cfRule type="cellIs" dxfId="47" priority="45" operator="greaterThan">
      <formula>89.99</formula>
    </cfRule>
  </conditionalFormatting>
  <conditionalFormatting sqref="F2:F193">
    <cfRule type="cellIs" dxfId="46" priority="40" operator="lessThan">
      <formula>-39999.99</formula>
    </cfRule>
    <cfRule type="cellIs" dxfId="45" priority="41" operator="between">
      <formula>-10000.01</formula>
      <formula>-39999.99</formula>
    </cfRule>
    <cfRule type="cellIs" dxfId="44" priority="42" operator="greaterThan">
      <formula>-10000.01</formula>
    </cfRule>
  </conditionalFormatting>
  <conditionalFormatting sqref="C196:C211">
    <cfRule type="cellIs" dxfId="43" priority="16" operator="lessThan">
      <formula>60</formula>
    </cfRule>
    <cfRule type="cellIs" dxfId="42" priority="17" operator="between">
      <formula>89.99</formula>
      <formula>60</formula>
    </cfRule>
    <cfRule type="cellIs" dxfId="41" priority="18" operator="greaterThan">
      <formula>89.99</formula>
    </cfRule>
  </conditionalFormatting>
  <conditionalFormatting sqref="C214:C232">
    <cfRule type="cellIs" dxfId="40" priority="13" operator="lessThan">
      <formula>60</formula>
    </cfRule>
    <cfRule type="cellIs" dxfId="39" priority="14" operator="between">
      <formula>89.99</formula>
      <formula>60</formula>
    </cfRule>
    <cfRule type="cellIs" dxfId="38" priority="15" operator="greaterThan">
      <formula>89.99</formula>
    </cfRule>
  </conditionalFormatting>
  <conditionalFormatting sqref="C235:C239">
    <cfRule type="cellIs" dxfId="37" priority="10" operator="lessThan">
      <formula>60</formula>
    </cfRule>
    <cfRule type="cellIs" dxfId="36" priority="11" operator="between">
      <formula>89.99</formula>
      <formula>60</formula>
    </cfRule>
    <cfRule type="cellIs" dxfId="35" priority="12" operator="greaterThan">
      <formula>89.99</formula>
    </cfRule>
  </conditionalFormatting>
  <conditionalFormatting sqref="D196:D211">
    <cfRule type="cellIs" dxfId="34" priority="7" operator="lessThan">
      <formula>-39999.99</formula>
    </cfRule>
    <cfRule type="cellIs" dxfId="33" priority="8" operator="between">
      <formula>-10000.01</formula>
      <formula>-39999.99</formula>
    </cfRule>
    <cfRule type="cellIs" dxfId="32" priority="9" operator="greaterThan">
      <formula>-10000.01</formula>
    </cfRule>
  </conditionalFormatting>
  <conditionalFormatting sqref="D214:D232">
    <cfRule type="cellIs" dxfId="31" priority="4" operator="lessThan">
      <formula>-39999.99</formula>
    </cfRule>
    <cfRule type="cellIs" dxfId="30" priority="5" operator="between">
      <formula>-10000.01</formula>
      <formula>-39999.99</formula>
    </cfRule>
    <cfRule type="cellIs" dxfId="29" priority="6" operator="greaterThan">
      <formula>-10000.01</formula>
    </cfRule>
  </conditionalFormatting>
  <conditionalFormatting sqref="D235:D239">
    <cfRule type="cellIs" dxfId="28" priority="1" operator="lessThan">
      <formula>-39999.99</formula>
    </cfRule>
    <cfRule type="cellIs" dxfId="27" priority="2" operator="between">
      <formula>-10000.01</formula>
      <formula>-39999.99</formula>
    </cfRule>
    <cfRule type="cellIs" dxfId="26" priority="3" operator="greaterThan">
      <formula>-10000.01</formula>
    </cfRule>
  </conditionalFormatting>
  <hyperlinks>
    <hyperlink ref="K1" location="СВОД!A1" display="СВОД"/>
  </hyperlink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K263"/>
  <sheetViews>
    <sheetView zoomScale="85" zoomScaleNormal="85" workbookViewId="0">
      <pane xSplit="1" ySplit="1" topLeftCell="B207" activePane="bottomRight" state="frozen"/>
      <selection activeCell="G201" sqref="G201"/>
      <selection pane="topRight" activeCell="G201" sqref="G201"/>
      <selection pane="bottomLeft" activeCell="G201" sqref="G201"/>
      <selection pane="bottomRight" activeCell="C196" sqref="C196:D239"/>
    </sheetView>
  </sheetViews>
  <sheetFormatPr defaultRowHeight="14.4"/>
  <cols>
    <col min="1" max="1" width="4" bestFit="1" customWidth="1"/>
    <col min="2" max="2" width="29.109375" bestFit="1" customWidth="1"/>
    <col min="3" max="3" width="8.88671875" bestFit="1" customWidth="1"/>
    <col min="4" max="4" width="9.44140625" bestFit="1" customWidth="1"/>
    <col min="5" max="5" width="6.44140625" bestFit="1" customWidth="1"/>
    <col min="6" max="6" width="11.21875" bestFit="1" customWidth="1"/>
    <col min="8" max="8" width="20" bestFit="1" customWidth="1"/>
    <col min="9" max="9" width="20.6640625" bestFit="1" customWidth="1"/>
  </cols>
  <sheetData>
    <row r="1" spans="1:9" ht="37.950000000000003" customHeight="1">
      <c r="A1" s="78" t="s">
        <v>0</v>
      </c>
      <c r="B1" s="63" t="s">
        <v>1</v>
      </c>
      <c r="C1" s="63" t="s">
        <v>89</v>
      </c>
      <c r="D1" s="63" t="s">
        <v>101</v>
      </c>
      <c r="E1" s="63" t="s">
        <v>88</v>
      </c>
      <c r="F1" s="249" t="str">
        <f>СВОД!E1</f>
        <v>Супервайзер</v>
      </c>
      <c r="H1" s="10" t="s">
        <v>100</v>
      </c>
    </row>
    <row r="2" spans="1:9">
      <c r="A2" s="1">
        <v>1</v>
      </c>
      <c r="B2" s="1" t="s">
        <v>2</v>
      </c>
      <c r="C2" s="1">
        <v>84</v>
      </c>
      <c r="D2" s="1">
        <v>0</v>
      </c>
      <c r="E2" s="5">
        <f>100-D2*100/C2</f>
        <v>100</v>
      </c>
      <c r="F2" s="249" t="str">
        <f>СВОД!E2</f>
        <v>Ахрамеева</v>
      </c>
    </row>
    <row r="3" spans="1:9">
      <c r="A3" s="1">
        <v>2</v>
      </c>
      <c r="B3" s="1" t="s">
        <v>3</v>
      </c>
      <c r="C3" s="1">
        <v>89</v>
      </c>
      <c r="D3" s="1">
        <v>52</v>
      </c>
      <c r="E3" s="5">
        <f t="shared" ref="E3:E65" si="0">100-D3*100/C3</f>
        <v>41.573033707865171</v>
      </c>
      <c r="F3" s="249" t="str">
        <f>СВОД!E3</f>
        <v>Неуймина</v>
      </c>
    </row>
    <row r="4" spans="1:9">
      <c r="A4" s="1">
        <v>3</v>
      </c>
      <c r="B4" s="1" t="s">
        <v>4</v>
      </c>
      <c r="C4" s="1">
        <v>93</v>
      </c>
      <c r="D4" s="1">
        <v>1</v>
      </c>
      <c r="E4" s="5">
        <f t="shared" si="0"/>
        <v>98.924731182795696</v>
      </c>
      <c r="F4" s="249" t="str">
        <f>СВОД!E4</f>
        <v>Неуймина</v>
      </c>
    </row>
    <row r="5" spans="1:9">
      <c r="A5" s="1">
        <v>4</v>
      </c>
      <c r="B5" s="1" t="s">
        <v>5</v>
      </c>
      <c r="C5" s="1">
        <v>93</v>
      </c>
      <c r="D5" s="1">
        <v>0</v>
      </c>
      <c r="E5" s="5">
        <f t="shared" si="0"/>
        <v>100</v>
      </c>
      <c r="F5" s="249" t="str">
        <f>СВОД!E5</f>
        <v>Неуймина</v>
      </c>
      <c r="H5" s="4">
        <v>100</v>
      </c>
      <c r="I5" s="48"/>
    </row>
    <row r="6" spans="1:9">
      <c r="A6" s="1">
        <v>5</v>
      </c>
      <c r="B6" s="1" t="s">
        <v>6</v>
      </c>
      <c r="C6" s="1">
        <v>93</v>
      </c>
      <c r="D6" s="1">
        <v>0</v>
      </c>
      <c r="E6" s="5">
        <f t="shared" si="0"/>
        <v>100</v>
      </c>
      <c r="F6" s="249" t="str">
        <f>СВОД!E6</f>
        <v>Дарьин</v>
      </c>
      <c r="H6" s="4" t="s">
        <v>198</v>
      </c>
      <c r="I6" s="49"/>
    </row>
    <row r="7" spans="1:9">
      <c r="A7" s="1">
        <v>6</v>
      </c>
      <c r="B7" s="1" t="s">
        <v>7</v>
      </c>
      <c r="C7" s="1">
        <v>93</v>
      </c>
      <c r="D7" s="1">
        <v>0</v>
      </c>
      <c r="E7" s="5">
        <f t="shared" si="0"/>
        <v>100</v>
      </c>
      <c r="F7" s="249" t="str">
        <f>СВОД!E7</f>
        <v>Неуймина</v>
      </c>
      <c r="H7" s="4" t="s">
        <v>199</v>
      </c>
      <c r="I7" s="50"/>
    </row>
    <row r="8" spans="1:9">
      <c r="A8" s="1">
        <v>7</v>
      </c>
      <c r="B8" s="1" t="s">
        <v>8</v>
      </c>
      <c r="C8" s="1">
        <v>1</v>
      </c>
      <c r="D8" s="1">
        <v>0</v>
      </c>
      <c r="E8" s="5">
        <f t="shared" si="0"/>
        <v>100</v>
      </c>
      <c r="F8" s="249" t="str">
        <f>СВОД!E8</f>
        <v>Дарьин</v>
      </c>
    </row>
    <row r="9" spans="1:9">
      <c r="A9" s="1">
        <v>8</v>
      </c>
      <c r="B9" s="1" t="s">
        <v>9</v>
      </c>
      <c r="C9" s="1">
        <v>93</v>
      </c>
      <c r="D9" s="1">
        <v>0</v>
      </c>
      <c r="E9" s="5">
        <f t="shared" si="0"/>
        <v>100</v>
      </c>
      <c r="F9" s="249" t="str">
        <f>СВОД!E9</f>
        <v>Неуймина</v>
      </c>
      <c r="H9" t="s">
        <v>288</v>
      </c>
      <c r="I9" s="125">
        <v>42158</v>
      </c>
    </row>
    <row r="10" spans="1:9">
      <c r="A10" s="1">
        <v>9</v>
      </c>
      <c r="B10" s="1" t="s">
        <v>10</v>
      </c>
      <c r="C10" s="1">
        <v>93</v>
      </c>
      <c r="D10" s="1">
        <v>0</v>
      </c>
      <c r="E10" s="5">
        <f t="shared" si="0"/>
        <v>100</v>
      </c>
      <c r="F10" s="249" t="str">
        <f>СВОД!E10</f>
        <v>Ахрамеева</v>
      </c>
      <c r="H10" t="s">
        <v>289</v>
      </c>
      <c r="I10" t="s">
        <v>476</v>
      </c>
    </row>
    <row r="11" spans="1:9">
      <c r="A11" s="1">
        <v>10</v>
      </c>
      <c r="B11" s="1" t="s">
        <v>11</v>
      </c>
      <c r="C11" s="1">
        <v>93</v>
      </c>
      <c r="D11" s="1">
        <v>0</v>
      </c>
      <c r="E11" s="5">
        <f t="shared" si="0"/>
        <v>100</v>
      </c>
      <c r="F11" s="249" t="str">
        <f>СВОД!E11</f>
        <v>Калинина</v>
      </c>
    </row>
    <row r="12" spans="1:9">
      <c r="A12" s="1">
        <v>11</v>
      </c>
      <c r="B12" s="1" t="s">
        <v>12</v>
      </c>
      <c r="C12" s="1">
        <v>93</v>
      </c>
      <c r="D12" s="1">
        <v>0</v>
      </c>
      <c r="E12" s="5">
        <f t="shared" si="0"/>
        <v>100</v>
      </c>
      <c r="F12" s="249" t="str">
        <f>СВОД!E12</f>
        <v>Дарьин</v>
      </c>
      <c r="H12" s="137"/>
    </row>
    <row r="13" spans="1:9">
      <c r="A13" s="1">
        <v>12</v>
      </c>
      <c r="B13" s="1" t="s">
        <v>13</v>
      </c>
      <c r="C13" s="1">
        <v>93</v>
      </c>
      <c r="D13" s="1">
        <v>2</v>
      </c>
      <c r="E13" s="5">
        <f t="shared" si="0"/>
        <v>97.849462365591393</v>
      </c>
      <c r="F13" s="249" t="str">
        <f>СВОД!E13</f>
        <v>Неуймина</v>
      </c>
    </row>
    <row r="14" spans="1:9">
      <c r="A14" s="1">
        <v>13</v>
      </c>
      <c r="B14" s="1" t="s">
        <v>14</v>
      </c>
      <c r="C14" s="1">
        <v>93</v>
      </c>
      <c r="D14" s="1">
        <v>0</v>
      </c>
      <c r="E14" s="5">
        <f t="shared" si="0"/>
        <v>100</v>
      </c>
      <c r="F14" s="249" t="str">
        <f>СВОД!E14</f>
        <v>Клементьева</v>
      </c>
    </row>
    <row r="15" spans="1:9">
      <c r="A15" s="1">
        <v>14</v>
      </c>
      <c r="B15" s="1" t="s">
        <v>15</v>
      </c>
      <c r="C15" s="1">
        <v>93</v>
      </c>
      <c r="D15" s="1">
        <v>0</v>
      </c>
      <c r="E15" s="5">
        <f t="shared" si="0"/>
        <v>100</v>
      </c>
      <c r="F15" s="249" t="str">
        <f>СВОД!E15</f>
        <v>Хасанов</v>
      </c>
    </row>
    <row r="16" spans="1:9">
      <c r="A16" s="1">
        <v>15</v>
      </c>
      <c r="B16" s="1" t="s">
        <v>16</v>
      </c>
      <c r="C16" s="1">
        <v>93</v>
      </c>
      <c r="D16" s="1">
        <v>0</v>
      </c>
      <c r="E16" s="5">
        <f t="shared" si="0"/>
        <v>100</v>
      </c>
      <c r="F16" s="249" t="str">
        <f>СВОД!E16</f>
        <v>Клементьева</v>
      </c>
    </row>
    <row r="17" spans="1:6">
      <c r="A17" s="1">
        <v>16</v>
      </c>
      <c r="B17" s="1" t="s">
        <v>17</v>
      </c>
      <c r="C17" s="1">
        <v>93</v>
      </c>
      <c r="D17" s="1">
        <v>15</v>
      </c>
      <c r="E17" s="5">
        <f t="shared" si="0"/>
        <v>83.870967741935488</v>
      </c>
      <c r="F17" s="249" t="str">
        <f>СВОД!E17</f>
        <v>Хасанов</v>
      </c>
    </row>
    <row r="18" spans="1:6">
      <c r="A18" s="1">
        <v>17</v>
      </c>
      <c r="B18" s="1" t="s">
        <v>18</v>
      </c>
      <c r="C18" s="1">
        <v>93</v>
      </c>
      <c r="D18" s="1">
        <v>0</v>
      </c>
      <c r="E18" s="5">
        <f t="shared" si="0"/>
        <v>100</v>
      </c>
      <c r="F18" s="249" t="str">
        <f>СВОД!E18</f>
        <v>Неуймина</v>
      </c>
    </row>
    <row r="19" spans="1:6">
      <c r="A19" s="1">
        <v>18</v>
      </c>
      <c r="B19" s="1" t="s">
        <v>19</v>
      </c>
      <c r="C19" s="1">
        <v>93</v>
      </c>
      <c r="D19" s="1">
        <v>0</v>
      </c>
      <c r="E19" s="5">
        <f t="shared" si="0"/>
        <v>100</v>
      </c>
      <c r="F19" s="249" t="str">
        <f>СВОД!E19</f>
        <v>Клементьева</v>
      </c>
    </row>
    <row r="20" spans="1:6">
      <c r="A20" s="1">
        <v>19</v>
      </c>
      <c r="B20" s="1" t="s">
        <v>20</v>
      </c>
      <c r="C20" s="1">
        <v>93</v>
      </c>
      <c r="D20" s="1">
        <v>0</v>
      </c>
      <c r="E20" s="5">
        <f t="shared" si="0"/>
        <v>100</v>
      </c>
      <c r="F20" s="249" t="str">
        <f>СВОД!E20</f>
        <v>Дарьин</v>
      </c>
    </row>
    <row r="21" spans="1:6">
      <c r="A21" s="1">
        <v>20</v>
      </c>
      <c r="B21" s="1" t="s">
        <v>21</v>
      </c>
      <c r="C21" s="1">
        <v>93</v>
      </c>
      <c r="D21" s="1">
        <v>0</v>
      </c>
      <c r="E21" s="5">
        <f t="shared" si="0"/>
        <v>100</v>
      </c>
      <c r="F21" s="249" t="str">
        <f>СВОД!E21</f>
        <v>Калинина</v>
      </c>
    </row>
    <row r="22" spans="1:6">
      <c r="A22" s="1">
        <v>21</v>
      </c>
      <c r="B22" s="1" t="s">
        <v>22</v>
      </c>
      <c r="C22" s="1">
        <v>93</v>
      </c>
      <c r="D22" s="1">
        <v>0</v>
      </c>
      <c r="E22" s="5">
        <f t="shared" si="0"/>
        <v>100</v>
      </c>
      <c r="F22" s="249" t="str">
        <f>СВОД!E22</f>
        <v>Жарникова</v>
      </c>
    </row>
    <row r="23" spans="1:6">
      <c r="A23" s="1">
        <v>22</v>
      </c>
      <c r="B23" s="1" t="s">
        <v>23</v>
      </c>
      <c r="C23" s="1">
        <v>1</v>
      </c>
      <c r="D23" s="1">
        <v>0</v>
      </c>
      <c r="E23" s="5">
        <f t="shared" si="0"/>
        <v>100</v>
      </c>
      <c r="F23" s="249" t="str">
        <f>СВОД!E23</f>
        <v>Мазырин</v>
      </c>
    </row>
    <row r="24" spans="1:6">
      <c r="A24" s="1">
        <v>23</v>
      </c>
      <c r="B24" s="1" t="s">
        <v>24</v>
      </c>
      <c r="C24" s="1">
        <v>93</v>
      </c>
      <c r="D24" s="1">
        <v>7</v>
      </c>
      <c r="E24" s="5">
        <f t="shared" si="0"/>
        <v>92.473118279569889</v>
      </c>
      <c r="F24" s="249" t="str">
        <f>СВОД!E24</f>
        <v>Мансурова</v>
      </c>
    </row>
    <row r="25" spans="1:6">
      <c r="A25" s="1">
        <v>24</v>
      </c>
      <c r="B25" s="1" t="s">
        <v>25</v>
      </c>
      <c r="C25" s="1">
        <v>93</v>
      </c>
      <c r="D25" s="1">
        <v>0</v>
      </c>
      <c r="E25" s="5">
        <f t="shared" si="0"/>
        <v>100</v>
      </c>
      <c r="F25" s="249" t="str">
        <f>СВОД!E25</f>
        <v>Ахрамеева</v>
      </c>
    </row>
    <row r="26" spans="1:6">
      <c r="A26" s="1">
        <v>25</v>
      </c>
      <c r="B26" s="1" t="s">
        <v>26</v>
      </c>
      <c r="C26" s="1">
        <v>93</v>
      </c>
      <c r="D26" s="1">
        <v>0</v>
      </c>
      <c r="E26" s="5">
        <f t="shared" si="0"/>
        <v>100</v>
      </c>
      <c r="F26" s="249" t="str">
        <f>СВОД!E26</f>
        <v>Мансурова</v>
      </c>
    </row>
    <row r="27" spans="1:6">
      <c r="A27" s="1">
        <v>26</v>
      </c>
      <c r="B27" s="1" t="s">
        <v>27</v>
      </c>
      <c r="C27" s="1">
        <v>93</v>
      </c>
      <c r="D27" s="1">
        <v>0</v>
      </c>
      <c r="E27" s="5">
        <f t="shared" si="0"/>
        <v>100</v>
      </c>
      <c r="F27" s="249" t="str">
        <f>СВОД!E27</f>
        <v>Жарникова</v>
      </c>
    </row>
    <row r="28" spans="1:6">
      <c r="A28" s="1">
        <v>27</v>
      </c>
      <c r="B28" s="1" t="s">
        <v>28</v>
      </c>
      <c r="C28" s="1">
        <v>93</v>
      </c>
      <c r="D28" s="1">
        <v>0</v>
      </c>
      <c r="E28" s="5">
        <f t="shared" si="0"/>
        <v>100</v>
      </c>
      <c r="F28" s="249" t="str">
        <f>СВОД!E28</f>
        <v>Клементьева</v>
      </c>
    </row>
    <row r="29" spans="1:6">
      <c r="A29" s="1">
        <v>28</v>
      </c>
      <c r="B29" s="1" t="s">
        <v>29</v>
      </c>
      <c r="C29" s="1">
        <v>1</v>
      </c>
      <c r="D29" s="1">
        <v>0</v>
      </c>
      <c r="E29" s="5">
        <f t="shared" si="0"/>
        <v>100</v>
      </c>
      <c r="F29" s="249" t="str">
        <f>СВОД!E29</f>
        <v>Калинина</v>
      </c>
    </row>
    <row r="30" spans="1:6">
      <c r="A30" s="1">
        <v>29</v>
      </c>
      <c r="B30" s="1" t="s">
        <v>30</v>
      </c>
      <c r="C30" s="1">
        <v>1</v>
      </c>
      <c r="D30" s="1">
        <v>0</v>
      </c>
      <c r="E30" s="5">
        <f t="shared" si="0"/>
        <v>100</v>
      </c>
      <c r="F30" s="249" t="str">
        <f>СВОД!E30</f>
        <v>Неуймина</v>
      </c>
    </row>
    <row r="31" spans="1:6">
      <c r="A31" s="1">
        <v>30</v>
      </c>
      <c r="B31" s="2" t="s">
        <v>31</v>
      </c>
      <c r="C31" s="1">
        <v>80</v>
      </c>
      <c r="D31" s="1">
        <v>0</v>
      </c>
      <c r="E31" s="5">
        <f t="shared" si="0"/>
        <v>100</v>
      </c>
      <c r="F31" s="249" t="str">
        <f>СВОД!E31</f>
        <v>Калинина</v>
      </c>
    </row>
    <row r="32" spans="1:6">
      <c r="A32" s="1">
        <v>31</v>
      </c>
      <c r="B32" s="2" t="s">
        <v>32</v>
      </c>
      <c r="C32" s="1">
        <v>1</v>
      </c>
      <c r="D32" s="1">
        <v>0</v>
      </c>
      <c r="E32" s="5">
        <f t="shared" si="0"/>
        <v>100</v>
      </c>
      <c r="F32" s="249" t="str">
        <f>СВОД!E32</f>
        <v>Мазырин</v>
      </c>
    </row>
    <row r="33" spans="1:6">
      <c r="A33" s="1">
        <v>32</v>
      </c>
      <c r="B33" s="2" t="s">
        <v>33</v>
      </c>
      <c r="C33" s="1">
        <v>93</v>
      </c>
      <c r="D33" s="1">
        <v>0</v>
      </c>
      <c r="E33" s="5">
        <f t="shared" si="0"/>
        <v>100</v>
      </c>
      <c r="F33" s="249" t="str">
        <f>СВОД!E33</f>
        <v>Ахрамеева</v>
      </c>
    </row>
    <row r="34" spans="1:6">
      <c r="A34" s="1">
        <v>33</v>
      </c>
      <c r="B34" s="2" t="s">
        <v>34</v>
      </c>
      <c r="C34" s="1">
        <v>93</v>
      </c>
      <c r="D34" s="1">
        <v>0</v>
      </c>
      <c r="E34" s="5">
        <f t="shared" si="0"/>
        <v>100</v>
      </c>
      <c r="F34" s="249" t="str">
        <f>СВОД!E34</f>
        <v>Ахрамеева</v>
      </c>
    </row>
    <row r="35" spans="1:6">
      <c r="A35" s="1">
        <v>34</v>
      </c>
      <c r="B35" s="2" t="s">
        <v>35</v>
      </c>
      <c r="C35" s="1">
        <v>1</v>
      </c>
      <c r="D35" s="1">
        <v>0</v>
      </c>
      <c r="E35" s="5">
        <f t="shared" si="0"/>
        <v>100</v>
      </c>
      <c r="F35" s="249" t="str">
        <f>СВОД!E35</f>
        <v>Мансурова</v>
      </c>
    </row>
    <row r="36" spans="1:6">
      <c r="A36" s="1">
        <v>35</v>
      </c>
      <c r="B36" s="2" t="s">
        <v>36</v>
      </c>
      <c r="C36" s="1">
        <v>93</v>
      </c>
      <c r="D36" s="1">
        <v>0</v>
      </c>
      <c r="E36" s="5">
        <f t="shared" si="0"/>
        <v>100</v>
      </c>
      <c r="F36" s="249" t="str">
        <f>СВОД!E36</f>
        <v>Ахрамеева</v>
      </c>
    </row>
    <row r="37" spans="1:6">
      <c r="A37" s="1">
        <v>36</v>
      </c>
      <c r="B37" s="2" t="s">
        <v>37</v>
      </c>
      <c r="C37" s="1">
        <v>61</v>
      </c>
      <c r="D37" s="1">
        <v>0</v>
      </c>
      <c r="E37" s="5">
        <f t="shared" si="0"/>
        <v>100</v>
      </c>
      <c r="F37" s="249" t="str">
        <f>СВОД!E37</f>
        <v>Мазырин</v>
      </c>
    </row>
    <row r="38" spans="1:6">
      <c r="A38" s="1">
        <v>37</v>
      </c>
      <c r="B38" s="2" t="s">
        <v>38</v>
      </c>
      <c r="C38" s="1">
        <v>93</v>
      </c>
      <c r="D38" s="1">
        <v>0</v>
      </c>
      <c r="E38" s="5">
        <f t="shared" si="0"/>
        <v>100</v>
      </c>
      <c r="F38" s="249" t="str">
        <f>СВОД!E38</f>
        <v>Жарникова</v>
      </c>
    </row>
    <row r="39" spans="1:6">
      <c r="A39" s="1">
        <v>38</v>
      </c>
      <c r="B39" s="2" t="s">
        <v>39</v>
      </c>
      <c r="C39" s="1">
        <v>93</v>
      </c>
      <c r="D39" s="1">
        <v>0</v>
      </c>
      <c r="E39" s="5">
        <f t="shared" si="0"/>
        <v>100</v>
      </c>
      <c r="F39" s="249" t="str">
        <f>СВОД!E39</f>
        <v>Хасанов</v>
      </c>
    </row>
    <row r="40" spans="1:6">
      <c r="A40" s="1">
        <v>39</v>
      </c>
      <c r="B40" s="2" t="s">
        <v>40</v>
      </c>
      <c r="C40" s="1">
        <v>93</v>
      </c>
      <c r="D40" s="1">
        <v>0</v>
      </c>
      <c r="E40" s="5">
        <f t="shared" si="0"/>
        <v>100</v>
      </c>
      <c r="F40" s="249" t="str">
        <f>СВОД!E40</f>
        <v>Ахрамеева</v>
      </c>
    </row>
    <row r="41" spans="1:6">
      <c r="A41" s="1">
        <v>40</v>
      </c>
      <c r="B41" s="2" t="s">
        <v>41</v>
      </c>
      <c r="C41" s="1">
        <v>93</v>
      </c>
      <c r="D41" s="1">
        <v>0</v>
      </c>
      <c r="E41" s="5">
        <f t="shared" si="0"/>
        <v>100</v>
      </c>
      <c r="F41" s="249" t="str">
        <f>СВОД!E41</f>
        <v>Ахрамеева</v>
      </c>
    </row>
    <row r="42" spans="1:6">
      <c r="A42" s="1">
        <v>41</v>
      </c>
      <c r="B42" s="2" t="s">
        <v>42</v>
      </c>
      <c r="C42" s="1">
        <v>93</v>
      </c>
      <c r="D42" s="1">
        <v>0</v>
      </c>
      <c r="E42" s="5">
        <f t="shared" si="0"/>
        <v>100</v>
      </c>
      <c r="F42" s="249" t="str">
        <f>СВОД!E42</f>
        <v>Неуймина</v>
      </c>
    </row>
    <row r="43" spans="1:6">
      <c r="A43" s="1">
        <v>42</v>
      </c>
      <c r="B43" s="2" t="s">
        <v>43</v>
      </c>
      <c r="C43" s="1">
        <v>93</v>
      </c>
      <c r="D43" s="1">
        <v>0</v>
      </c>
      <c r="E43" s="5">
        <f t="shared" si="0"/>
        <v>100</v>
      </c>
      <c r="F43" s="249" t="str">
        <f>СВОД!E43</f>
        <v>Клементьева</v>
      </c>
    </row>
    <row r="44" spans="1:6">
      <c r="A44" s="1">
        <v>43</v>
      </c>
      <c r="B44" s="2" t="s">
        <v>44</v>
      </c>
      <c r="C44" s="1">
        <v>93</v>
      </c>
      <c r="D44" s="1">
        <v>5</v>
      </c>
      <c r="E44" s="5">
        <f t="shared" si="0"/>
        <v>94.623655913978496</v>
      </c>
      <c r="F44" s="249" t="str">
        <f>СВОД!E44</f>
        <v>Неуймина</v>
      </c>
    </row>
    <row r="45" spans="1:6">
      <c r="A45" s="1">
        <v>44</v>
      </c>
      <c r="B45" s="2" t="s">
        <v>45</v>
      </c>
      <c r="C45" s="1">
        <v>93</v>
      </c>
      <c r="D45" s="1">
        <v>0</v>
      </c>
      <c r="E45" s="5">
        <f t="shared" si="0"/>
        <v>100</v>
      </c>
      <c r="F45" s="249" t="str">
        <f>СВОД!E45</f>
        <v>Клементьева</v>
      </c>
    </row>
    <row r="46" spans="1:6">
      <c r="A46" s="1">
        <v>45</v>
      </c>
      <c r="B46" s="2" t="s">
        <v>46</v>
      </c>
      <c r="C46" s="1">
        <v>93</v>
      </c>
      <c r="D46" s="1">
        <v>0</v>
      </c>
      <c r="E46" s="5">
        <f t="shared" si="0"/>
        <v>100</v>
      </c>
      <c r="F46" s="249" t="str">
        <f>СВОД!E46</f>
        <v>Мансурова</v>
      </c>
    </row>
    <row r="47" spans="1:6">
      <c r="A47" s="1">
        <v>46</v>
      </c>
      <c r="B47" s="2" t="s">
        <v>47</v>
      </c>
      <c r="C47" s="1">
        <v>89</v>
      </c>
      <c r="D47" s="1">
        <v>0</v>
      </c>
      <c r="E47" s="5">
        <f t="shared" si="0"/>
        <v>100</v>
      </c>
      <c r="F47" s="249" t="str">
        <f>СВОД!E47</f>
        <v>Хасанов</v>
      </c>
    </row>
    <row r="48" spans="1:6">
      <c r="A48" s="1">
        <v>47</v>
      </c>
      <c r="B48" s="2" t="s">
        <v>48</v>
      </c>
      <c r="C48" s="1">
        <v>93</v>
      </c>
      <c r="D48" s="1">
        <v>0</v>
      </c>
      <c r="E48" s="5">
        <f t="shared" si="0"/>
        <v>100</v>
      </c>
      <c r="F48" s="249" t="str">
        <f>СВОД!E48</f>
        <v>Неуймина</v>
      </c>
    </row>
    <row r="49" spans="1:6">
      <c r="A49" s="1">
        <v>48</v>
      </c>
      <c r="B49" s="2" t="s">
        <v>49</v>
      </c>
      <c r="C49" s="1">
        <v>56</v>
      </c>
      <c r="D49" s="1">
        <v>0</v>
      </c>
      <c r="E49" s="5">
        <f t="shared" si="0"/>
        <v>100</v>
      </c>
      <c r="F49" s="249" t="str">
        <f>СВОД!E49</f>
        <v>Мазырин</v>
      </c>
    </row>
    <row r="50" spans="1:6">
      <c r="A50" s="1">
        <v>49</v>
      </c>
      <c r="B50" s="2" t="s">
        <v>50</v>
      </c>
      <c r="C50" s="1">
        <v>93</v>
      </c>
      <c r="D50" s="1">
        <v>0</v>
      </c>
      <c r="E50" s="5">
        <f t="shared" si="0"/>
        <v>100</v>
      </c>
      <c r="F50" s="249" t="str">
        <f>СВОД!E50</f>
        <v>Жарникова</v>
      </c>
    </row>
    <row r="51" spans="1:6">
      <c r="A51" s="1">
        <v>50</v>
      </c>
      <c r="B51" s="2" t="s">
        <v>51</v>
      </c>
      <c r="C51" s="1">
        <v>93</v>
      </c>
      <c r="D51" s="1">
        <v>0</v>
      </c>
      <c r="E51" s="5">
        <f t="shared" si="0"/>
        <v>100</v>
      </c>
      <c r="F51" s="249" t="str">
        <f>СВОД!E51</f>
        <v>Ахрамеева</v>
      </c>
    </row>
    <row r="52" spans="1:6">
      <c r="A52" s="1">
        <v>51</v>
      </c>
      <c r="B52" s="2" t="s">
        <v>52</v>
      </c>
      <c r="C52" s="1">
        <v>93</v>
      </c>
      <c r="D52" s="1">
        <v>0</v>
      </c>
      <c r="E52" s="5">
        <f t="shared" si="0"/>
        <v>100</v>
      </c>
      <c r="F52" s="249" t="str">
        <f>СВОД!E52</f>
        <v>Мансурова</v>
      </c>
    </row>
    <row r="53" spans="1:6">
      <c r="A53" s="1">
        <v>52</v>
      </c>
      <c r="B53" s="2" t="s">
        <v>53</v>
      </c>
      <c r="C53" s="1">
        <v>93</v>
      </c>
      <c r="D53" s="1">
        <v>0</v>
      </c>
      <c r="E53" s="5">
        <f t="shared" si="0"/>
        <v>100</v>
      </c>
      <c r="F53" s="249" t="str">
        <f>СВОД!E53</f>
        <v>Петухов</v>
      </c>
    </row>
    <row r="54" spans="1:6">
      <c r="A54" s="1">
        <v>53</v>
      </c>
      <c r="B54" s="2" t="s">
        <v>54</v>
      </c>
      <c r="C54" s="1">
        <v>93</v>
      </c>
      <c r="D54" s="1">
        <v>0</v>
      </c>
      <c r="E54" s="5">
        <f t="shared" si="0"/>
        <v>100</v>
      </c>
      <c r="F54" s="249" t="str">
        <f>СВОД!E54</f>
        <v>Петухов</v>
      </c>
    </row>
    <row r="55" spans="1:6">
      <c r="A55" s="1">
        <v>54</v>
      </c>
      <c r="B55" s="2" t="s">
        <v>55</v>
      </c>
      <c r="C55" s="1">
        <v>1</v>
      </c>
      <c r="D55" s="1">
        <v>0</v>
      </c>
      <c r="E55" s="5">
        <f t="shared" si="0"/>
        <v>100</v>
      </c>
      <c r="F55" s="249" t="str">
        <f>СВОД!E55</f>
        <v>Жарникова</v>
      </c>
    </row>
    <row r="56" spans="1:6">
      <c r="A56" s="1">
        <v>55</v>
      </c>
      <c r="B56" s="2" t="s">
        <v>56</v>
      </c>
      <c r="C56" s="1">
        <v>89</v>
      </c>
      <c r="D56" s="1">
        <v>0</v>
      </c>
      <c r="E56" s="5">
        <f t="shared" si="0"/>
        <v>100</v>
      </c>
      <c r="F56" s="249" t="str">
        <f>СВОД!E56</f>
        <v>Жарникова</v>
      </c>
    </row>
    <row r="57" spans="1:6">
      <c r="A57" s="1">
        <v>56</v>
      </c>
      <c r="B57" s="2" t="s">
        <v>57</v>
      </c>
      <c r="C57" s="1">
        <v>1</v>
      </c>
      <c r="D57" s="1">
        <v>0</v>
      </c>
      <c r="E57" s="5">
        <f t="shared" si="0"/>
        <v>100</v>
      </c>
      <c r="F57" s="249" t="str">
        <f>СВОД!E57</f>
        <v>Жарникова</v>
      </c>
    </row>
    <row r="58" spans="1:6">
      <c r="A58" s="1">
        <v>58</v>
      </c>
      <c r="B58" s="2" t="s">
        <v>59</v>
      </c>
      <c r="C58" s="1">
        <v>93</v>
      </c>
      <c r="D58" s="1">
        <v>0</v>
      </c>
      <c r="E58" s="5">
        <f t="shared" si="0"/>
        <v>100</v>
      </c>
      <c r="F58" s="249" t="str">
        <f>СВОД!E58</f>
        <v>Ахрамеева</v>
      </c>
    </row>
    <row r="59" spans="1:6">
      <c r="A59" s="1">
        <v>59</v>
      </c>
      <c r="B59" s="2" t="s">
        <v>60</v>
      </c>
      <c r="C59" s="1">
        <v>93</v>
      </c>
      <c r="D59" s="1">
        <v>0</v>
      </c>
      <c r="E59" s="5">
        <f t="shared" si="0"/>
        <v>100</v>
      </c>
      <c r="F59" s="249" t="str">
        <f>СВОД!E59</f>
        <v>Ахрамеева</v>
      </c>
    </row>
    <row r="60" spans="1:6">
      <c r="A60" s="1">
        <v>60</v>
      </c>
      <c r="B60" s="2" t="s">
        <v>61</v>
      </c>
      <c r="C60" s="1">
        <v>93</v>
      </c>
      <c r="D60" s="1">
        <v>0</v>
      </c>
      <c r="E60" s="5">
        <f t="shared" si="0"/>
        <v>100</v>
      </c>
      <c r="F60" s="249" t="str">
        <f>СВОД!E60</f>
        <v>Ахрамеева</v>
      </c>
    </row>
    <row r="61" spans="1:6">
      <c r="A61" s="1">
        <v>61</v>
      </c>
      <c r="B61" s="2" t="s">
        <v>62</v>
      </c>
      <c r="C61" s="1">
        <v>93</v>
      </c>
      <c r="D61" s="1">
        <v>0</v>
      </c>
      <c r="E61" s="5">
        <f t="shared" si="0"/>
        <v>100</v>
      </c>
      <c r="F61" s="249" t="str">
        <f>СВОД!E61</f>
        <v>Трусов</v>
      </c>
    </row>
    <row r="62" spans="1:6">
      <c r="A62" s="1">
        <v>62</v>
      </c>
      <c r="B62" s="2" t="s">
        <v>63</v>
      </c>
      <c r="C62" s="1">
        <v>1</v>
      </c>
      <c r="D62" s="1">
        <v>0</v>
      </c>
      <c r="E62" s="5">
        <f t="shared" si="0"/>
        <v>100</v>
      </c>
      <c r="F62" s="249" t="str">
        <f>СВОД!E62</f>
        <v>Неуймина</v>
      </c>
    </row>
    <row r="63" spans="1:6">
      <c r="A63" s="1">
        <v>63</v>
      </c>
      <c r="B63" s="2" t="s">
        <v>64</v>
      </c>
      <c r="C63" s="1">
        <v>89</v>
      </c>
      <c r="D63" s="1">
        <v>0</v>
      </c>
      <c r="E63" s="5">
        <f t="shared" si="0"/>
        <v>100</v>
      </c>
      <c r="F63" s="249" t="str">
        <f>СВОД!E63</f>
        <v>Ахрамеева</v>
      </c>
    </row>
    <row r="64" spans="1:6">
      <c r="A64" s="1">
        <v>64</v>
      </c>
      <c r="B64" s="2" t="s">
        <v>65</v>
      </c>
      <c r="C64" s="1">
        <v>56</v>
      </c>
      <c r="D64" s="1">
        <v>0</v>
      </c>
      <c r="E64" s="5">
        <f t="shared" si="0"/>
        <v>100</v>
      </c>
      <c r="F64" s="249" t="str">
        <f>СВОД!E64</f>
        <v>Мазырин</v>
      </c>
    </row>
    <row r="65" spans="1:6">
      <c r="A65" s="1">
        <v>65</v>
      </c>
      <c r="B65" s="2" t="s">
        <v>66</v>
      </c>
      <c r="C65" s="1">
        <v>88</v>
      </c>
      <c r="D65" s="1">
        <v>0</v>
      </c>
      <c r="E65" s="5">
        <f t="shared" si="0"/>
        <v>100</v>
      </c>
      <c r="F65" s="249" t="str">
        <f>СВОД!E65</f>
        <v>Калинина</v>
      </c>
    </row>
    <row r="66" spans="1:6">
      <c r="A66" s="1">
        <v>66</v>
      </c>
      <c r="B66" s="2" t="s">
        <v>67</v>
      </c>
      <c r="C66" s="1">
        <v>1</v>
      </c>
      <c r="D66" s="1">
        <v>0</v>
      </c>
      <c r="E66" s="5">
        <f t="shared" ref="E66:E72" si="1">100-D66*100/C66</f>
        <v>100</v>
      </c>
      <c r="F66" s="249" t="str">
        <f>СВОД!E66</f>
        <v>Клементьева</v>
      </c>
    </row>
    <row r="67" spans="1:6">
      <c r="A67" s="1">
        <v>67</v>
      </c>
      <c r="B67" s="2" t="s">
        <v>68</v>
      </c>
      <c r="C67" s="1">
        <v>93</v>
      </c>
      <c r="D67" s="1">
        <v>0</v>
      </c>
      <c r="E67" s="5">
        <f t="shared" si="1"/>
        <v>100</v>
      </c>
      <c r="F67" s="249" t="str">
        <f>СВОД!E67</f>
        <v>Мансурова</v>
      </c>
    </row>
    <row r="68" spans="1:6">
      <c r="A68" s="1">
        <v>68</v>
      </c>
      <c r="B68" s="2" t="s">
        <v>69</v>
      </c>
      <c r="C68" s="1">
        <v>93</v>
      </c>
      <c r="D68" s="1">
        <v>0</v>
      </c>
      <c r="E68" s="5">
        <f t="shared" si="1"/>
        <v>100</v>
      </c>
      <c r="F68" s="249" t="str">
        <f>СВОД!E68</f>
        <v>Ахтямова</v>
      </c>
    </row>
    <row r="69" spans="1:6">
      <c r="A69" s="1">
        <v>69</v>
      </c>
      <c r="B69" s="2" t="s">
        <v>70</v>
      </c>
      <c r="C69" s="1">
        <v>93</v>
      </c>
      <c r="D69" s="1">
        <v>0</v>
      </c>
      <c r="E69" s="5">
        <f t="shared" si="1"/>
        <v>100</v>
      </c>
      <c r="F69" s="249" t="str">
        <f>СВОД!E69</f>
        <v>Петухов</v>
      </c>
    </row>
    <row r="70" spans="1:6">
      <c r="A70" s="1">
        <v>70</v>
      </c>
      <c r="B70" s="2" t="s">
        <v>71</v>
      </c>
      <c r="C70" s="1">
        <v>89</v>
      </c>
      <c r="D70" s="1">
        <v>0</v>
      </c>
      <c r="E70" s="5">
        <f t="shared" si="1"/>
        <v>100</v>
      </c>
      <c r="F70" s="249" t="str">
        <f>СВОД!E70</f>
        <v>Мансурова</v>
      </c>
    </row>
    <row r="71" spans="1:6">
      <c r="A71" s="1">
        <v>71</v>
      </c>
      <c r="B71" s="2" t="s">
        <v>72</v>
      </c>
      <c r="C71" s="1">
        <v>93</v>
      </c>
      <c r="D71" s="1">
        <v>0</v>
      </c>
      <c r="E71" s="5">
        <f t="shared" si="1"/>
        <v>100</v>
      </c>
      <c r="F71" s="249" t="str">
        <f>СВОД!E71</f>
        <v>Хасанов</v>
      </c>
    </row>
    <row r="72" spans="1:6">
      <c r="A72" s="1">
        <v>72</v>
      </c>
      <c r="B72" s="2" t="s">
        <v>73</v>
      </c>
      <c r="C72" s="1">
        <v>76</v>
      </c>
      <c r="D72" s="1">
        <v>0</v>
      </c>
      <c r="E72" s="5">
        <f t="shared" si="1"/>
        <v>100</v>
      </c>
      <c r="F72" s="249" t="str">
        <f>СВОД!E72</f>
        <v>Савченко</v>
      </c>
    </row>
    <row r="73" spans="1:6">
      <c r="A73" s="1">
        <v>73</v>
      </c>
      <c r="B73" s="2" t="s">
        <v>165</v>
      </c>
      <c r="C73" s="1">
        <v>93</v>
      </c>
      <c r="D73" s="1">
        <v>0</v>
      </c>
      <c r="E73" s="5">
        <f t="shared" ref="E73:E139" si="2">100-D73*100/C73</f>
        <v>100</v>
      </c>
      <c r="F73" s="249" t="str">
        <f>СВОД!E73</f>
        <v>Савченко</v>
      </c>
    </row>
    <row r="74" spans="1:6">
      <c r="A74" s="1">
        <v>74</v>
      </c>
      <c r="B74" s="2" t="s">
        <v>166</v>
      </c>
      <c r="C74" s="1">
        <v>85</v>
      </c>
      <c r="D74" s="1">
        <v>0</v>
      </c>
      <c r="E74" s="5">
        <f t="shared" si="2"/>
        <v>100</v>
      </c>
      <c r="F74" s="249" t="str">
        <f>СВОД!E74</f>
        <v>Жарникова</v>
      </c>
    </row>
    <row r="75" spans="1:6">
      <c r="A75" s="132">
        <v>75</v>
      </c>
      <c r="B75" s="133" t="s">
        <v>568</v>
      </c>
      <c r="C75" s="1">
        <v>93</v>
      </c>
      <c r="D75" s="1">
        <v>0</v>
      </c>
      <c r="E75" s="5">
        <f t="shared" si="2"/>
        <v>100</v>
      </c>
      <c r="F75" s="249" t="str">
        <f>СВОД!E75</f>
        <v>Хасанов</v>
      </c>
    </row>
    <row r="76" spans="1:6">
      <c r="A76" s="132">
        <v>76</v>
      </c>
      <c r="B76" s="133" t="s">
        <v>478</v>
      </c>
      <c r="C76" s="1">
        <v>89</v>
      </c>
      <c r="D76" s="1">
        <v>0</v>
      </c>
      <c r="E76" s="5">
        <f t="shared" si="2"/>
        <v>100</v>
      </c>
      <c r="F76" s="249" t="str">
        <f>СВОД!E76</f>
        <v>Трусов</v>
      </c>
    </row>
    <row r="77" spans="1:6">
      <c r="A77" s="1">
        <v>77</v>
      </c>
      <c r="B77" s="2" t="s">
        <v>445</v>
      </c>
      <c r="C77" s="1">
        <v>93</v>
      </c>
      <c r="D77" s="1">
        <v>0</v>
      </c>
      <c r="E77" s="5">
        <f t="shared" si="2"/>
        <v>100</v>
      </c>
      <c r="F77" s="249" t="str">
        <f>СВОД!E77</f>
        <v>Хасанов</v>
      </c>
    </row>
    <row r="78" spans="1:6">
      <c r="A78" s="132">
        <v>78</v>
      </c>
      <c r="B78" s="133" t="s">
        <v>444</v>
      </c>
      <c r="C78" s="1">
        <v>89</v>
      </c>
      <c r="D78" s="1">
        <v>0</v>
      </c>
      <c r="E78" s="5">
        <f t="shared" si="2"/>
        <v>100</v>
      </c>
      <c r="F78" s="249" t="str">
        <f>СВОД!E78</f>
        <v>Ахрамеева</v>
      </c>
    </row>
    <row r="79" spans="1:6">
      <c r="A79" s="132">
        <v>79</v>
      </c>
      <c r="B79" s="133" t="s">
        <v>482</v>
      </c>
      <c r="C79" s="1">
        <v>93</v>
      </c>
      <c r="D79" s="1">
        <v>25</v>
      </c>
      <c r="E79" s="5">
        <f t="shared" si="2"/>
        <v>73.118279569892479</v>
      </c>
      <c r="F79" s="249" t="str">
        <f>СВОД!E79</f>
        <v>Клементьева</v>
      </c>
    </row>
    <row r="80" spans="1:6">
      <c r="A80" s="1">
        <v>80</v>
      </c>
      <c r="B80" s="2" t="s">
        <v>475</v>
      </c>
      <c r="C80" s="1">
        <v>89</v>
      </c>
      <c r="D80" s="1">
        <v>0</v>
      </c>
      <c r="E80" s="5">
        <f t="shared" si="2"/>
        <v>100</v>
      </c>
      <c r="F80" s="249" t="str">
        <f>СВОД!E80</f>
        <v>Емельянова</v>
      </c>
    </row>
    <row r="81" spans="1:6">
      <c r="A81" s="133">
        <v>81</v>
      </c>
      <c r="B81" s="133" t="s">
        <v>514</v>
      </c>
      <c r="C81" s="1">
        <v>89</v>
      </c>
      <c r="D81" s="1">
        <v>0</v>
      </c>
      <c r="E81" s="5">
        <f t="shared" si="2"/>
        <v>100</v>
      </c>
      <c r="F81" s="249" t="str">
        <f>СВОД!E81</f>
        <v>Дарьин</v>
      </c>
    </row>
    <row r="82" spans="1:6">
      <c r="A82" s="133">
        <v>82</v>
      </c>
      <c r="B82" s="133" t="s">
        <v>473</v>
      </c>
      <c r="C82" s="1">
        <v>93</v>
      </c>
      <c r="D82" s="1">
        <v>0</v>
      </c>
      <c r="E82" s="5">
        <f t="shared" si="2"/>
        <v>100</v>
      </c>
      <c r="F82" s="249" t="str">
        <f>СВОД!E82</f>
        <v>Неуймина</v>
      </c>
    </row>
    <row r="83" spans="1:6">
      <c r="A83" s="133">
        <v>83</v>
      </c>
      <c r="B83" s="133" t="s">
        <v>502</v>
      </c>
      <c r="C83" s="1">
        <v>93</v>
      </c>
      <c r="D83" s="1">
        <v>0</v>
      </c>
      <c r="E83" s="5">
        <f t="shared" si="2"/>
        <v>100</v>
      </c>
      <c r="F83" s="249" t="str">
        <f>СВОД!E83</f>
        <v>Мансурова</v>
      </c>
    </row>
    <row r="84" spans="1:6">
      <c r="A84" s="133">
        <v>84</v>
      </c>
      <c r="B84" s="2" t="s">
        <v>479</v>
      </c>
      <c r="C84" s="1">
        <v>93</v>
      </c>
      <c r="D84" s="1">
        <v>0</v>
      </c>
      <c r="E84" s="5">
        <f t="shared" si="2"/>
        <v>100</v>
      </c>
      <c r="F84" s="249" t="str">
        <f>СВОД!E84</f>
        <v>Савченко</v>
      </c>
    </row>
    <row r="85" spans="1:6">
      <c r="A85" s="133">
        <v>85</v>
      </c>
      <c r="B85" s="133" t="s">
        <v>474</v>
      </c>
      <c r="C85" s="1">
        <v>93</v>
      </c>
      <c r="D85" s="1">
        <v>0</v>
      </c>
      <c r="E85" s="5">
        <f t="shared" si="2"/>
        <v>100</v>
      </c>
      <c r="F85" s="249" t="str">
        <f>СВОД!E85</f>
        <v>Мазырин</v>
      </c>
    </row>
    <row r="86" spans="1:6">
      <c r="A86" s="133">
        <v>86</v>
      </c>
      <c r="B86" s="2" t="s">
        <v>480</v>
      </c>
      <c r="C86" s="1">
        <v>1</v>
      </c>
      <c r="D86" s="1">
        <v>0</v>
      </c>
      <c r="E86" s="5">
        <f t="shared" si="2"/>
        <v>100</v>
      </c>
      <c r="F86" s="249" t="str">
        <f>СВОД!E86</f>
        <v>Жарникова</v>
      </c>
    </row>
    <row r="87" spans="1:6">
      <c r="A87" s="133">
        <v>87</v>
      </c>
      <c r="B87" s="133" t="s">
        <v>481</v>
      </c>
      <c r="C87" s="1">
        <v>89</v>
      </c>
      <c r="D87" s="1">
        <v>0</v>
      </c>
      <c r="E87" s="5">
        <f t="shared" si="2"/>
        <v>100</v>
      </c>
      <c r="F87" s="249" t="str">
        <f>СВОД!E87</f>
        <v>Мансурова</v>
      </c>
    </row>
    <row r="88" spans="1:6">
      <c r="A88" s="133">
        <v>88</v>
      </c>
      <c r="B88" s="133" t="s">
        <v>503</v>
      </c>
      <c r="C88" s="1">
        <v>89</v>
      </c>
      <c r="D88" s="1">
        <v>0</v>
      </c>
      <c r="E88" s="5">
        <f t="shared" si="2"/>
        <v>100</v>
      </c>
      <c r="F88" s="249" t="str">
        <f>СВОД!E88</f>
        <v>Жарникова</v>
      </c>
    </row>
    <row r="89" spans="1:6">
      <c r="A89" s="133">
        <v>89</v>
      </c>
      <c r="B89" s="133" t="s">
        <v>507</v>
      </c>
      <c r="C89" s="1">
        <v>93</v>
      </c>
      <c r="D89" s="1">
        <v>0</v>
      </c>
      <c r="E89" s="5">
        <f t="shared" si="2"/>
        <v>100</v>
      </c>
      <c r="F89" s="249" t="str">
        <f>СВОД!E89</f>
        <v>Калинина</v>
      </c>
    </row>
    <row r="90" spans="1:6">
      <c r="A90" s="132">
        <v>90</v>
      </c>
      <c r="B90" s="133" t="s">
        <v>537</v>
      </c>
      <c r="C90" s="1">
        <v>93</v>
      </c>
      <c r="D90" s="1">
        <v>0</v>
      </c>
      <c r="E90" s="5">
        <f t="shared" si="2"/>
        <v>100</v>
      </c>
      <c r="F90" s="249" t="str">
        <f>СВОД!E90</f>
        <v>Калинина</v>
      </c>
    </row>
    <row r="91" spans="1:6">
      <c r="A91" s="132">
        <v>91</v>
      </c>
      <c r="B91" s="133" t="s">
        <v>505</v>
      </c>
      <c r="C91" s="1">
        <v>93</v>
      </c>
      <c r="D91" s="1">
        <v>0</v>
      </c>
      <c r="E91" s="5">
        <f t="shared" si="2"/>
        <v>100</v>
      </c>
      <c r="F91" s="249" t="str">
        <f>СВОД!E91</f>
        <v>Ахрамеева</v>
      </c>
    </row>
    <row r="92" spans="1:6">
      <c r="A92" s="1">
        <v>92</v>
      </c>
      <c r="B92" s="136" t="s">
        <v>517</v>
      </c>
      <c r="C92" s="1">
        <v>89</v>
      </c>
      <c r="D92" s="1">
        <v>0</v>
      </c>
      <c r="E92" s="5">
        <f t="shared" si="2"/>
        <v>100</v>
      </c>
      <c r="F92" s="249" t="str">
        <f>СВОД!E92</f>
        <v>Мансурова</v>
      </c>
    </row>
    <row r="93" spans="1:6">
      <c r="A93" s="1">
        <v>93</v>
      </c>
      <c r="B93" s="136" t="s">
        <v>520</v>
      </c>
      <c r="C93" s="1">
        <v>89</v>
      </c>
      <c r="D93" s="1">
        <v>0</v>
      </c>
      <c r="E93" s="5">
        <f t="shared" si="2"/>
        <v>100</v>
      </c>
      <c r="F93" s="249" t="str">
        <f>СВОД!E93</f>
        <v>Клементьева</v>
      </c>
    </row>
    <row r="94" spans="1:6">
      <c r="A94" s="1">
        <v>94</v>
      </c>
      <c r="B94" s="136" t="s">
        <v>516</v>
      </c>
      <c r="C94" s="1">
        <v>89</v>
      </c>
      <c r="D94" s="1">
        <v>0</v>
      </c>
      <c r="E94" s="5">
        <f t="shared" si="2"/>
        <v>100</v>
      </c>
      <c r="F94" s="249" t="str">
        <f>СВОД!E94</f>
        <v>Клементьева</v>
      </c>
    </row>
    <row r="95" spans="1:6">
      <c r="A95" s="1">
        <v>95</v>
      </c>
      <c r="B95" s="136" t="s">
        <v>543</v>
      </c>
      <c r="C95" s="1">
        <v>89</v>
      </c>
      <c r="D95" s="1">
        <v>0</v>
      </c>
      <c r="E95" s="5">
        <f t="shared" si="2"/>
        <v>100</v>
      </c>
      <c r="F95" s="249" t="str">
        <f>СВОД!E95</f>
        <v>Коровина</v>
      </c>
    </row>
    <row r="96" spans="1:6">
      <c r="A96" s="1">
        <v>96</v>
      </c>
      <c r="B96" s="136" t="s">
        <v>525</v>
      </c>
      <c r="C96" s="1">
        <v>93</v>
      </c>
      <c r="D96" s="1">
        <v>0</v>
      </c>
      <c r="E96" s="5">
        <f t="shared" si="2"/>
        <v>100</v>
      </c>
      <c r="F96" s="249" t="str">
        <f>СВОД!E96</f>
        <v>Калинина</v>
      </c>
    </row>
    <row r="97" spans="1:6">
      <c r="A97" s="1">
        <v>97</v>
      </c>
      <c r="B97" s="136" t="s">
        <v>548</v>
      </c>
      <c r="C97" s="1">
        <v>93</v>
      </c>
      <c r="D97" s="1">
        <v>0</v>
      </c>
      <c r="E97" s="5">
        <f t="shared" si="2"/>
        <v>100</v>
      </c>
      <c r="F97" s="249" t="str">
        <f>СВОД!E97</f>
        <v>Коровина</v>
      </c>
    </row>
    <row r="98" spans="1:6">
      <c r="A98" s="1">
        <v>98</v>
      </c>
      <c r="B98" s="136" t="s">
        <v>526</v>
      </c>
      <c r="C98" s="1">
        <v>93</v>
      </c>
      <c r="D98" s="1">
        <v>0</v>
      </c>
      <c r="E98" s="5">
        <f t="shared" si="2"/>
        <v>100</v>
      </c>
      <c r="F98" s="249" t="str">
        <f>СВОД!E98</f>
        <v>Калинина</v>
      </c>
    </row>
    <row r="99" spans="1:6">
      <c r="A99" s="1">
        <v>99</v>
      </c>
      <c r="B99" s="136" t="s">
        <v>529</v>
      </c>
      <c r="C99" s="1">
        <v>93</v>
      </c>
      <c r="D99" s="1">
        <v>0</v>
      </c>
      <c r="E99" s="5">
        <f t="shared" si="2"/>
        <v>100</v>
      </c>
      <c r="F99" s="249" t="str">
        <f>СВОД!E99</f>
        <v>Коровина</v>
      </c>
    </row>
    <row r="100" spans="1:6">
      <c r="A100" s="1">
        <v>100</v>
      </c>
      <c r="B100" s="136" t="s">
        <v>610</v>
      </c>
      <c r="C100" s="1">
        <v>93</v>
      </c>
      <c r="D100" s="1">
        <v>0</v>
      </c>
      <c r="E100" s="5">
        <f t="shared" si="2"/>
        <v>100</v>
      </c>
      <c r="F100" s="249" t="str">
        <f>СВОД!E100</f>
        <v>Емельянова</v>
      </c>
    </row>
    <row r="101" spans="1:6">
      <c r="A101" s="1">
        <v>101</v>
      </c>
      <c r="B101" s="136" t="s">
        <v>523</v>
      </c>
      <c r="C101" s="1">
        <v>93</v>
      </c>
      <c r="D101" s="1">
        <v>0</v>
      </c>
      <c r="E101" s="5">
        <f t="shared" si="2"/>
        <v>100</v>
      </c>
      <c r="F101" s="249" t="str">
        <f>СВОД!E101</f>
        <v>Савченко</v>
      </c>
    </row>
    <row r="102" spans="1:6">
      <c r="A102" s="132">
        <v>102</v>
      </c>
      <c r="B102" s="151" t="s">
        <v>522</v>
      </c>
      <c r="C102" s="1">
        <v>89</v>
      </c>
      <c r="D102" s="1">
        <v>0</v>
      </c>
      <c r="E102" s="5">
        <f t="shared" si="2"/>
        <v>100</v>
      </c>
      <c r="F102" s="249" t="str">
        <f>СВОД!E102</f>
        <v>Клементьева</v>
      </c>
    </row>
    <row r="103" spans="1:6">
      <c r="A103" s="132">
        <v>103</v>
      </c>
      <c r="B103" s="151" t="s">
        <v>539</v>
      </c>
      <c r="C103" s="1">
        <v>93</v>
      </c>
      <c r="D103" s="1">
        <v>0</v>
      </c>
      <c r="E103" s="5">
        <f t="shared" si="2"/>
        <v>100</v>
      </c>
      <c r="F103" s="249" t="str">
        <f>СВОД!E103</f>
        <v>Мансурова</v>
      </c>
    </row>
    <row r="104" spans="1:6">
      <c r="A104" s="132">
        <v>104</v>
      </c>
      <c r="B104" s="151" t="s">
        <v>540</v>
      </c>
      <c r="C104" s="1">
        <v>89</v>
      </c>
      <c r="D104" s="1">
        <v>0</v>
      </c>
      <c r="E104" s="5">
        <f t="shared" si="2"/>
        <v>100</v>
      </c>
      <c r="F104" s="249" t="str">
        <f>СВОД!E104</f>
        <v>Хасанов</v>
      </c>
    </row>
    <row r="105" spans="1:6">
      <c r="A105" s="132">
        <v>105</v>
      </c>
      <c r="B105" s="151" t="s">
        <v>648</v>
      </c>
      <c r="C105" s="1">
        <v>93</v>
      </c>
      <c r="D105" s="1">
        <v>0</v>
      </c>
      <c r="E105" s="5">
        <f t="shared" si="2"/>
        <v>100</v>
      </c>
      <c r="F105" s="249" t="str">
        <f>СВОД!E105</f>
        <v>Трусов</v>
      </c>
    </row>
    <row r="106" spans="1:6">
      <c r="A106" s="1">
        <v>106</v>
      </c>
      <c r="B106" s="136" t="s">
        <v>535</v>
      </c>
      <c r="C106" s="2">
        <v>93</v>
      </c>
      <c r="D106" s="2">
        <v>0</v>
      </c>
      <c r="E106" s="5">
        <f t="shared" si="2"/>
        <v>100</v>
      </c>
      <c r="F106" s="249" t="str">
        <f>СВОД!E106</f>
        <v>Трусов</v>
      </c>
    </row>
    <row r="107" spans="1:6">
      <c r="A107" s="132">
        <v>107</v>
      </c>
      <c r="B107" s="151" t="s">
        <v>536</v>
      </c>
      <c r="C107" s="1">
        <v>93</v>
      </c>
      <c r="D107" s="1">
        <v>2</v>
      </c>
      <c r="E107" s="5">
        <f t="shared" si="2"/>
        <v>97.849462365591393</v>
      </c>
      <c r="F107" s="249" t="str">
        <f>СВОД!E107</f>
        <v>Мансурова</v>
      </c>
    </row>
    <row r="108" spans="1:6">
      <c r="A108" s="1">
        <v>108</v>
      </c>
      <c r="B108" s="136" t="s">
        <v>541</v>
      </c>
      <c r="C108" s="1">
        <v>93</v>
      </c>
      <c r="D108" s="1">
        <v>0</v>
      </c>
      <c r="E108" s="5">
        <f t="shared" si="2"/>
        <v>100</v>
      </c>
      <c r="F108" s="249" t="str">
        <f>СВОД!E108</f>
        <v>Хасанов</v>
      </c>
    </row>
    <row r="109" spans="1:6">
      <c r="A109" s="1">
        <v>109</v>
      </c>
      <c r="B109" s="136" t="s">
        <v>544</v>
      </c>
      <c r="C109" s="1">
        <v>93</v>
      </c>
      <c r="D109" s="1">
        <v>0</v>
      </c>
      <c r="E109" s="5">
        <f t="shared" si="2"/>
        <v>100</v>
      </c>
      <c r="F109" s="249" t="str">
        <f>СВОД!E109</f>
        <v>Мансурова</v>
      </c>
    </row>
    <row r="110" spans="1:6">
      <c r="A110" s="1">
        <v>110</v>
      </c>
      <c r="B110" s="136" t="s">
        <v>550</v>
      </c>
      <c r="C110" s="1">
        <v>70</v>
      </c>
      <c r="D110" s="1">
        <v>0</v>
      </c>
      <c r="E110" s="5">
        <f t="shared" si="2"/>
        <v>100</v>
      </c>
      <c r="F110" s="249" t="str">
        <f>СВОД!E110</f>
        <v>Мазырин</v>
      </c>
    </row>
    <row r="111" spans="1:6">
      <c r="A111" s="132">
        <v>111</v>
      </c>
      <c r="B111" s="136" t="s">
        <v>552</v>
      </c>
      <c r="C111" s="1">
        <v>93</v>
      </c>
      <c r="D111" s="1">
        <v>0</v>
      </c>
      <c r="E111" s="5">
        <f t="shared" si="2"/>
        <v>100</v>
      </c>
      <c r="F111" s="249" t="str">
        <f>СВОД!E111</f>
        <v>Савченко</v>
      </c>
    </row>
    <row r="112" spans="1:6">
      <c r="A112" s="1">
        <v>112</v>
      </c>
      <c r="B112" s="136" t="s">
        <v>549</v>
      </c>
      <c r="C112" s="1">
        <v>93</v>
      </c>
      <c r="D112" s="1">
        <v>0</v>
      </c>
      <c r="E112" s="5">
        <f t="shared" si="2"/>
        <v>100</v>
      </c>
      <c r="F112" s="249" t="str">
        <f>СВОД!E112</f>
        <v>Клементьева</v>
      </c>
    </row>
    <row r="113" spans="1:6">
      <c r="A113" s="132">
        <v>113</v>
      </c>
      <c r="B113" s="136" t="s">
        <v>553</v>
      </c>
      <c r="C113" s="1">
        <v>84</v>
      </c>
      <c r="D113" s="1">
        <v>16</v>
      </c>
      <c r="E113" s="5">
        <f t="shared" si="2"/>
        <v>80.952380952380949</v>
      </c>
      <c r="F113" s="249" t="str">
        <f>СВОД!E113</f>
        <v>Шаламова</v>
      </c>
    </row>
    <row r="114" spans="1:6">
      <c r="A114" s="132">
        <v>114</v>
      </c>
      <c r="B114" s="136" t="s">
        <v>554</v>
      </c>
      <c r="C114" s="1">
        <v>82</v>
      </c>
      <c r="D114" s="1">
        <v>0</v>
      </c>
      <c r="E114" s="5">
        <f t="shared" si="2"/>
        <v>100</v>
      </c>
      <c r="F114" s="249" t="str">
        <f>СВОД!E114</f>
        <v>Шаламова</v>
      </c>
    </row>
    <row r="115" spans="1:6">
      <c r="A115" s="132">
        <v>115</v>
      </c>
      <c r="B115" s="136" t="s">
        <v>555</v>
      </c>
      <c r="C115" s="1">
        <v>93</v>
      </c>
      <c r="D115" s="1">
        <v>0</v>
      </c>
      <c r="E115" s="5">
        <f t="shared" si="2"/>
        <v>100</v>
      </c>
      <c r="F115" s="249" t="str">
        <f>СВОД!E115</f>
        <v>Ахтямова</v>
      </c>
    </row>
    <row r="116" spans="1:6">
      <c r="A116" s="132">
        <v>116</v>
      </c>
      <c r="B116" s="136" t="s">
        <v>556</v>
      </c>
      <c r="C116" s="1">
        <v>93</v>
      </c>
      <c r="D116" s="1">
        <v>0</v>
      </c>
      <c r="E116" s="5">
        <f t="shared" si="2"/>
        <v>100</v>
      </c>
      <c r="F116" s="249" t="str">
        <f>СВОД!E116</f>
        <v>Петухов</v>
      </c>
    </row>
    <row r="117" spans="1:6">
      <c r="A117" s="132">
        <v>117</v>
      </c>
      <c r="B117" s="136" t="s">
        <v>557</v>
      </c>
      <c r="C117" s="1">
        <v>93</v>
      </c>
      <c r="D117" s="1">
        <v>0</v>
      </c>
      <c r="E117" s="5">
        <f t="shared" si="2"/>
        <v>100</v>
      </c>
      <c r="F117" s="249" t="str">
        <f>СВОД!E117</f>
        <v>Ахтямова</v>
      </c>
    </row>
    <row r="118" spans="1:6">
      <c r="A118" s="132">
        <v>118</v>
      </c>
      <c r="B118" s="151" t="s">
        <v>558</v>
      </c>
      <c r="C118" s="132">
        <v>93</v>
      </c>
      <c r="D118" s="132">
        <v>0</v>
      </c>
      <c r="E118" s="5">
        <f t="shared" si="2"/>
        <v>100</v>
      </c>
      <c r="F118" s="249" t="str">
        <f>СВОД!E118</f>
        <v>Савченко</v>
      </c>
    </row>
    <row r="119" spans="1:6">
      <c r="A119" s="1">
        <v>119</v>
      </c>
      <c r="B119" s="136" t="s">
        <v>579</v>
      </c>
      <c r="C119" s="1">
        <v>89</v>
      </c>
      <c r="D119" s="1">
        <v>0</v>
      </c>
      <c r="E119" s="5">
        <f t="shared" si="2"/>
        <v>100</v>
      </c>
      <c r="F119" s="249" t="str">
        <f>СВОД!E119</f>
        <v>Савченко</v>
      </c>
    </row>
    <row r="120" spans="1:6">
      <c r="A120" s="1">
        <v>120</v>
      </c>
      <c r="B120" s="136" t="s">
        <v>573</v>
      </c>
      <c r="C120" s="1">
        <v>93</v>
      </c>
      <c r="D120" s="1">
        <v>8</v>
      </c>
      <c r="E120" s="5">
        <f t="shared" si="2"/>
        <v>91.397849462365599</v>
      </c>
      <c r="F120" s="249" t="str">
        <f>СВОД!E120</f>
        <v>Неуймина</v>
      </c>
    </row>
    <row r="121" spans="1:6">
      <c r="A121" s="1">
        <v>121</v>
      </c>
      <c r="B121" s="136" t="s">
        <v>580</v>
      </c>
      <c r="C121" s="1">
        <v>93</v>
      </c>
      <c r="D121" s="1">
        <v>0</v>
      </c>
      <c r="E121" s="5">
        <f t="shared" si="2"/>
        <v>100</v>
      </c>
      <c r="F121" s="249" t="str">
        <f>СВОД!E121</f>
        <v>Емельянова</v>
      </c>
    </row>
    <row r="122" spans="1:6">
      <c r="A122" s="1">
        <v>122</v>
      </c>
      <c r="B122" s="136" t="s">
        <v>581</v>
      </c>
      <c r="C122" s="1">
        <v>93</v>
      </c>
      <c r="D122" s="1">
        <v>0</v>
      </c>
      <c r="E122" s="5">
        <f t="shared" si="2"/>
        <v>100</v>
      </c>
      <c r="F122" s="249" t="str">
        <f>СВОД!E122</f>
        <v>Коровина</v>
      </c>
    </row>
    <row r="123" spans="1:6">
      <c r="A123" s="1">
        <v>123</v>
      </c>
      <c r="B123" s="136" t="s">
        <v>576</v>
      </c>
      <c r="C123" s="1">
        <v>93</v>
      </c>
      <c r="D123" s="1">
        <v>0</v>
      </c>
      <c r="E123" s="5">
        <f t="shared" si="2"/>
        <v>100</v>
      </c>
      <c r="F123" s="249" t="str">
        <f>СВОД!E123</f>
        <v>Неуймина</v>
      </c>
    </row>
    <row r="124" spans="1:6">
      <c r="A124" s="1">
        <v>124</v>
      </c>
      <c r="B124" s="136" t="s">
        <v>583</v>
      </c>
      <c r="C124" s="1">
        <v>93</v>
      </c>
      <c r="D124" s="1">
        <v>0</v>
      </c>
      <c r="E124" s="5">
        <f t="shared" si="2"/>
        <v>100</v>
      </c>
      <c r="F124" s="249" t="str">
        <f>СВОД!E124</f>
        <v>Мазырин</v>
      </c>
    </row>
    <row r="125" spans="1:6">
      <c r="A125" s="1">
        <v>125</v>
      </c>
      <c r="B125" s="136" t="s">
        <v>587</v>
      </c>
      <c r="C125" s="1">
        <v>93</v>
      </c>
      <c r="D125" s="1">
        <v>0</v>
      </c>
      <c r="E125" s="5">
        <f t="shared" si="2"/>
        <v>100</v>
      </c>
      <c r="F125" s="249" t="str">
        <f>СВОД!E125</f>
        <v>Хасанов</v>
      </c>
    </row>
    <row r="126" spans="1:6">
      <c r="A126" s="1">
        <v>126</v>
      </c>
      <c r="B126" s="136" t="s">
        <v>582</v>
      </c>
      <c r="C126" s="1">
        <v>88</v>
      </c>
      <c r="D126" s="1">
        <v>0</v>
      </c>
      <c r="E126" s="5">
        <f t="shared" si="2"/>
        <v>100</v>
      </c>
      <c r="F126" s="249" t="str">
        <f>СВОД!E126</f>
        <v>Коровина</v>
      </c>
    </row>
    <row r="127" spans="1:6">
      <c r="A127" s="1">
        <v>127</v>
      </c>
      <c r="B127" s="136" t="s">
        <v>586</v>
      </c>
      <c r="C127" s="1">
        <v>91</v>
      </c>
      <c r="D127" s="1">
        <v>0</v>
      </c>
      <c r="E127" s="5">
        <f t="shared" si="2"/>
        <v>100</v>
      </c>
      <c r="F127" s="249" t="str">
        <f>СВОД!E127</f>
        <v>Мазырин</v>
      </c>
    </row>
    <row r="128" spans="1:6">
      <c r="A128" s="1">
        <v>128</v>
      </c>
      <c r="B128" s="136" t="s">
        <v>590</v>
      </c>
      <c r="C128" s="1">
        <v>89</v>
      </c>
      <c r="D128" s="1">
        <v>0</v>
      </c>
      <c r="E128" s="5">
        <f t="shared" si="2"/>
        <v>100</v>
      </c>
      <c r="F128" s="249" t="str">
        <f>СВОД!E128</f>
        <v>Мансурова</v>
      </c>
    </row>
    <row r="129" spans="1:6">
      <c r="A129" s="1">
        <v>129</v>
      </c>
      <c r="B129" s="136" t="s">
        <v>600</v>
      </c>
      <c r="C129" s="1">
        <v>84</v>
      </c>
      <c r="D129" s="1">
        <v>0</v>
      </c>
      <c r="E129" s="5">
        <f t="shared" si="2"/>
        <v>100</v>
      </c>
      <c r="F129" s="249" t="str">
        <f>СВОД!E129</f>
        <v>Савченко</v>
      </c>
    </row>
    <row r="130" spans="1:6">
      <c r="A130" s="132">
        <v>130</v>
      </c>
      <c r="B130" s="151" t="s">
        <v>591</v>
      </c>
      <c r="C130" s="1">
        <v>93</v>
      </c>
      <c r="D130" s="1">
        <v>0</v>
      </c>
      <c r="E130" s="5">
        <f t="shared" si="2"/>
        <v>100</v>
      </c>
      <c r="F130" s="249" t="str">
        <f>СВОД!E130</f>
        <v>Емельянова</v>
      </c>
    </row>
    <row r="131" spans="1:6">
      <c r="A131" s="132">
        <v>131</v>
      </c>
      <c r="B131" s="151" t="s">
        <v>595</v>
      </c>
      <c r="C131" s="1">
        <v>84</v>
      </c>
      <c r="D131" s="1">
        <v>0</v>
      </c>
      <c r="E131" s="5">
        <f t="shared" si="2"/>
        <v>100</v>
      </c>
      <c r="F131" s="249" t="str">
        <f>СВОД!E131</f>
        <v>Трусов</v>
      </c>
    </row>
    <row r="132" spans="1:6">
      <c r="A132" s="1">
        <v>132</v>
      </c>
      <c r="B132" s="136" t="s">
        <v>608</v>
      </c>
      <c r="C132" s="132">
        <v>88</v>
      </c>
      <c r="D132" s="132">
        <v>0</v>
      </c>
      <c r="E132" s="5">
        <f t="shared" si="2"/>
        <v>100</v>
      </c>
      <c r="F132" s="249" t="str">
        <f>СВОД!E132</f>
        <v>Шаламова</v>
      </c>
    </row>
    <row r="133" spans="1:6">
      <c r="A133" s="1">
        <v>133</v>
      </c>
      <c r="B133" s="236" t="s">
        <v>630</v>
      </c>
      <c r="C133" s="1">
        <v>93</v>
      </c>
      <c r="D133" s="1">
        <v>4</v>
      </c>
      <c r="E133" s="34">
        <f t="shared" si="2"/>
        <v>95.6989247311828</v>
      </c>
      <c r="F133" s="249" t="str">
        <f>СВОД!E133</f>
        <v>Савченко</v>
      </c>
    </row>
    <row r="134" spans="1:6">
      <c r="A134" s="1">
        <v>134</v>
      </c>
      <c r="B134" s="136" t="s">
        <v>637</v>
      </c>
      <c r="C134" s="1">
        <v>88</v>
      </c>
      <c r="D134" s="1">
        <v>0</v>
      </c>
      <c r="E134" s="34">
        <f t="shared" si="2"/>
        <v>100</v>
      </c>
      <c r="F134" s="249" t="str">
        <f>СВОД!E134</f>
        <v>Шаламова</v>
      </c>
    </row>
    <row r="135" spans="1:6">
      <c r="A135" s="136">
        <v>135</v>
      </c>
      <c r="B135" s="117" t="s">
        <v>601</v>
      </c>
      <c r="C135" s="1">
        <v>78</v>
      </c>
      <c r="D135" s="1">
        <v>0</v>
      </c>
      <c r="E135" s="34">
        <f t="shared" si="2"/>
        <v>100</v>
      </c>
      <c r="F135" s="249" t="str">
        <f>СВОД!E135</f>
        <v>Хасанов</v>
      </c>
    </row>
    <row r="136" spans="1:6">
      <c r="A136" s="136">
        <v>136</v>
      </c>
      <c r="B136" s="117" t="s">
        <v>602</v>
      </c>
      <c r="C136" s="1">
        <v>93</v>
      </c>
      <c r="D136" s="1">
        <v>0</v>
      </c>
      <c r="E136" s="34">
        <f t="shared" si="2"/>
        <v>100</v>
      </c>
      <c r="F136" s="249" t="str">
        <f>СВОД!E136</f>
        <v>Мансурова</v>
      </c>
    </row>
    <row r="137" spans="1:6">
      <c r="A137" s="136">
        <v>137</v>
      </c>
      <c r="B137" s="117" t="s">
        <v>604</v>
      </c>
      <c r="C137" s="1">
        <v>84</v>
      </c>
      <c r="D137" s="1">
        <v>0</v>
      </c>
      <c r="E137" s="34">
        <f t="shared" si="2"/>
        <v>100</v>
      </c>
      <c r="F137" s="249" t="str">
        <f>СВОД!E137</f>
        <v>Савченко</v>
      </c>
    </row>
    <row r="138" spans="1:6">
      <c r="A138" s="136">
        <v>138</v>
      </c>
      <c r="B138" s="117" t="s">
        <v>634</v>
      </c>
      <c r="C138" s="1">
        <v>93</v>
      </c>
      <c r="D138" s="1">
        <v>0</v>
      </c>
      <c r="E138" s="34">
        <f t="shared" si="2"/>
        <v>100</v>
      </c>
      <c r="F138" s="249" t="str">
        <f>СВОД!E138</f>
        <v>Калинина</v>
      </c>
    </row>
    <row r="139" spans="1:6">
      <c r="A139" s="136">
        <v>139</v>
      </c>
      <c r="B139" s="117" t="s">
        <v>609</v>
      </c>
      <c r="C139" s="1">
        <v>91</v>
      </c>
      <c r="D139" s="1">
        <v>30</v>
      </c>
      <c r="E139" s="34">
        <f t="shared" si="2"/>
        <v>67.032967032967036</v>
      </c>
      <c r="F139" s="249" t="str">
        <f>СВОД!E139</f>
        <v>Савченко</v>
      </c>
    </row>
    <row r="140" spans="1:6">
      <c r="A140" s="136">
        <v>140</v>
      </c>
      <c r="B140" s="117" t="s">
        <v>619</v>
      </c>
      <c r="C140" s="1">
        <v>89</v>
      </c>
      <c r="D140" s="1">
        <v>0</v>
      </c>
      <c r="E140" s="34">
        <f t="shared" ref="E140:E152" si="3">100-D140*100/C140</f>
        <v>100</v>
      </c>
      <c r="F140" s="249" t="str">
        <f>СВОД!E140</f>
        <v>Клементьева</v>
      </c>
    </row>
    <row r="141" spans="1:6">
      <c r="A141" s="136">
        <v>141</v>
      </c>
      <c r="B141" s="117" t="s">
        <v>616</v>
      </c>
      <c r="C141" s="1">
        <v>93</v>
      </c>
      <c r="D141" s="1">
        <v>0</v>
      </c>
      <c r="E141" s="34">
        <f t="shared" si="3"/>
        <v>100</v>
      </c>
      <c r="F141" s="249" t="str">
        <f>СВОД!E141</f>
        <v>Калинина</v>
      </c>
    </row>
    <row r="142" spans="1:6">
      <c r="A142" s="136">
        <v>142</v>
      </c>
      <c r="B142" s="117" t="s">
        <v>646</v>
      </c>
      <c r="C142" s="1">
        <v>93</v>
      </c>
      <c r="D142" s="1">
        <v>0</v>
      </c>
      <c r="E142" s="34">
        <f t="shared" si="3"/>
        <v>100</v>
      </c>
      <c r="F142" s="249" t="str">
        <f>СВОД!E142</f>
        <v>Хасанов</v>
      </c>
    </row>
    <row r="143" spans="1:6">
      <c r="A143" s="136">
        <v>143</v>
      </c>
      <c r="B143" s="117" t="s">
        <v>638</v>
      </c>
      <c r="C143" s="1">
        <v>88</v>
      </c>
      <c r="D143" s="1">
        <v>0</v>
      </c>
      <c r="E143" s="34">
        <f t="shared" si="3"/>
        <v>100</v>
      </c>
      <c r="F143" s="249" t="str">
        <f>СВОД!E143</f>
        <v>Петухов</v>
      </c>
    </row>
    <row r="144" spans="1:6">
      <c r="A144" s="136">
        <v>144</v>
      </c>
      <c r="B144" s="117" t="s">
        <v>639</v>
      </c>
      <c r="C144" s="1">
        <v>86</v>
      </c>
      <c r="D144" s="1">
        <v>0</v>
      </c>
      <c r="E144" s="34">
        <f t="shared" si="3"/>
        <v>100</v>
      </c>
      <c r="F144" s="249" t="str">
        <f>СВОД!E144</f>
        <v>Петухов</v>
      </c>
    </row>
    <row r="145" spans="1:6">
      <c r="A145" s="136">
        <v>145</v>
      </c>
      <c r="B145" s="117" t="s">
        <v>647</v>
      </c>
      <c r="C145" s="1">
        <v>88</v>
      </c>
      <c r="D145" s="1">
        <v>0</v>
      </c>
      <c r="E145" s="34">
        <f t="shared" si="3"/>
        <v>100</v>
      </c>
      <c r="F145" s="249" t="str">
        <f>СВОД!E145</f>
        <v>Ахтямова</v>
      </c>
    </row>
    <row r="146" spans="1:6">
      <c r="A146" s="136">
        <v>146</v>
      </c>
      <c r="B146" s="117" t="s">
        <v>658</v>
      </c>
      <c r="C146" s="1">
        <v>91</v>
      </c>
      <c r="D146" s="1">
        <v>0</v>
      </c>
      <c r="E146" s="34">
        <f t="shared" si="3"/>
        <v>100</v>
      </c>
      <c r="F146" s="249" t="str">
        <f>СВОД!E146</f>
        <v>Емельянова</v>
      </c>
    </row>
    <row r="147" spans="1:6">
      <c r="A147" s="136">
        <v>147</v>
      </c>
      <c r="B147" s="117" t="s">
        <v>643</v>
      </c>
      <c r="C147" s="1">
        <v>88</v>
      </c>
      <c r="D147" s="1">
        <v>0</v>
      </c>
      <c r="E147" s="34">
        <f t="shared" si="3"/>
        <v>100</v>
      </c>
      <c r="F147" s="249" t="str">
        <f>СВОД!E147</f>
        <v>Жарникова</v>
      </c>
    </row>
    <row r="148" spans="1:6">
      <c r="A148" s="136">
        <v>148</v>
      </c>
      <c r="B148" s="117" t="s">
        <v>659</v>
      </c>
      <c r="C148" s="1">
        <v>82</v>
      </c>
      <c r="D148" s="1">
        <v>0</v>
      </c>
      <c r="E148" s="34">
        <f t="shared" si="3"/>
        <v>100</v>
      </c>
      <c r="F148" s="249" t="str">
        <f>СВОД!E148</f>
        <v>Емельянова</v>
      </c>
    </row>
    <row r="149" spans="1:6">
      <c r="A149" s="136">
        <v>149</v>
      </c>
      <c r="B149" s="117" t="s">
        <v>651</v>
      </c>
      <c r="C149" s="1">
        <v>87</v>
      </c>
      <c r="D149" s="1">
        <v>0</v>
      </c>
      <c r="E149" s="34">
        <f t="shared" si="3"/>
        <v>100</v>
      </c>
      <c r="F149" s="249" t="str">
        <f>СВОД!E149</f>
        <v>Мазырин</v>
      </c>
    </row>
    <row r="150" spans="1:6">
      <c r="A150" s="136">
        <v>150</v>
      </c>
      <c r="B150" s="117" t="s">
        <v>660</v>
      </c>
      <c r="C150" s="1">
        <v>89</v>
      </c>
      <c r="D150" s="1">
        <v>0</v>
      </c>
      <c r="E150" s="34">
        <f t="shared" si="3"/>
        <v>100</v>
      </c>
      <c r="F150" s="249" t="str">
        <f>СВОД!E150</f>
        <v>Коровина</v>
      </c>
    </row>
    <row r="151" spans="1:6">
      <c r="A151" s="136">
        <v>151</v>
      </c>
      <c r="B151" s="117" t="s">
        <v>653</v>
      </c>
      <c r="C151" s="1">
        <v>86</v>
      </c>
      <c r="D151" s="1">
        <v>0</v>
      </c>
      <c r="E151" s="34">
        <f t="shared" si="3"/>
        <v>100</v>
      </c>
      <c r="F151" s="249" t="str">
        <f>СВОД!E151</f>
        <v>Калинина</v>
      </c>
    </row>
    <row r="152" spans="1:6">
      <c r="A152" s="136">
        <v>152</v>
      </c>
      <c r="B152" s="117" t="s">
        <v>661</v>
      </c>
      <c r="C152" s="1">
        <v>89</v>
      </c>
      <c r="D152" s="1">
        <v>55</v>
      </c>
      <c r="E152" s="34">
        <f t="shared" si="3"/>
        <v>38.202247191011239</v>
      </c>
      <c r="F152" s="249" t="str">
        <f>СВОД!E152</f>
        <v>Савченко</v>
      </c>
    </row>
    <row r="153" spans="1:6">
      <c r="A153" s="136">
        <v>153</v>
      </c>
      <c r="B153" s="117" t="s">
        <v>679</v>
      </c>
      <c r="C153" s="1">
        <v>93</v>
      </c>
      <c r="D153" s="1">
        <v>53</v>
      </c>
      <c r="E153" s="34">
        <f t="shared" ref="E153:E193" si="4">100-D153*100/C153</f>
        <v>43.01075268817204</v>
      </c>
      <c r="F153" s="249" t="str">
        <f>СВОД!E153</f>
        <v>Мансурова</v>
      </c>
    </row>
    <row r="154" spans="1:6">
      <c r="A154" s="136">
        <v>155</v>
      </c>
      <c r="B154" s="117" t="s">
        <v>656</v>
      </c>
      <c r="C154" s="1">
        <v>93</v>
      </c>
      <c r="D154" s="1">
        <v>0</v>
      </c>
      <c r="E154" s="34">
        <f t="shared" si="4"/>
        <v>100</v>
      </c>
      <c r="F154" s="249" t="str">
        <f>СВОД!E154</f>
        <v>Дарьин</v>
      </c>
    </row>
    <row r="155" spans="1:6">
      <c r="A155" s="136">
        <v>156</v>
      </c>
      <c r="B155" s="117" t="s">
        <v>657</v>
      </c>
      <c r="C155" s="1">
        <v>93</v>
      </c>
      <c r="D155" s="1">
        <v>0</v>
      </c>
      <c r="E155" s="34">
        <f t="shared" si="4"/>
        <v>100</v>
      </c>
      <c r="F155" s="249" t="str">
        <f>СВОД!E155</f>
        <v>Мазырин</v>
      </c>
    </row>
    <row r="156" spans="1:6">
      <c r="A156" s="136">
        <v>157</v>
      </c>
      <c r="B156" s="117" t="s">
        <v>742</v>
      </c>
      <c r="C156" s="1">
        <v>75</v>
      </c>
      <c r="D156" s="1">
        <v>4</v>
      </c>
      <c r="E156" s="34">
        <f t="shared" si="4"/>
        <v>94.666666666666671</v>
      </c>
      <c r="F156" s="249" t="str">
        <f>СВОД!E156</f>
        <v>Калинина</v>
      </c>
    </row>
    <row r="157" spans="1:6">
      <c r="A157" s="136">
        <v>158</v>
      </c>
      <c r="B157" s="136" t="s">
        <v>665</v>
      </c>
      <c r="C157" s="1">
        <v>89</v>
      </c>
      <c r="D157" s="1">
        <v>16</v>
      </c>
      <c r="E157" s="5">
        <f t="shared" si="4"/>
        <v>82.022471910112358</v>
      </c>
      <c r="F157" s="249" t="str">
        <f>СВОД!E157</f>
        <v>Емельянова</v>
      </c>
    </row>
    <row r="158" spans="1:6">
      <c r="A158" s="136">
        <v>159</v>
      </c>
      <c r="B158" s="136" t="s">
        <v>664</v>
      </c>
      <c r="C158" s="1">
        <v>89</v>
      </c>
      <c r="D158" s="1">
        <v>0</v>
      </c>
      <c r="E158" s="5">
        <f t="shared" si="4"/>
        <v>100</v>
      </c>
      <c r="F158" s="249" t="str">
        <f>СВОД!E158</f>
        <v>Мазырин</v>
      </c>
    </row>
    <row r="159" spans="1:6">
      <c r="A159" s="136">
        <v>160</v>
      </c>
      <c r="B159" s="136" t="s">
        <v>731</v>
      </c>
      <c r="C159" s="1">
        <v>93</v>
      </c>
      <c r="D159" s="1">
        <v>0</v>
      </c>
      <c r="E159" s="5">
        <f t="shared" ref="E159" si="5">100-D159*100/C159</f>
        <v>100</v>
      </c>
      <c r="F159" s="249" t="str">
        <f>СВОД!E159</f>
        <v>Петухов</v>
      </c>
    </row>
    <row r="160" spans="1:6">
      <c r="A160" s="136">
        <v>161</v>
      </c>
      <c r="B160" s="136" t="s">
        <v>670</v>
      </c>
      <c r="C160" s="1">
        <v>84</v>
      </c>
      <c r="D160" s="1">
        <v>0</v>
      </c>
      <c r="E160" s="5">
        <f t="shared" si="4"/>
        <v>100</v>
      </c>
      <c r="F160" s="249" t="str">
        <f>СВОД!E160</f>
        <v>Трусов</v>
      </c>
    </row>
    <row r="161" spans="1:6">
      <c r="A161" s="136">
        <v>162</v>
      </c>
      <c r="B161" s="136" t="s">
        <v>671</v>
      </c>
      <c r="C161" s="1">
        <v>84</v>
      </c>
      <c r="D161" s="1">
        <v>0</v>
      </c>
      <c r="E161" s="5">
        <f t="shared" si="4"/>
        <v>100</v>
      </c>
      <c r="F161" s="249" t="str">
        <f>СВОД!E161</f>
        <v>Савченко</v>
      </c>
    </row>
    <row r="162" spans="1:6">
      <c r="A162" s="136">
        <v>163</v>
      </c>
      <c r="B162" s="136" t="s">
        <v>672</v>
      </c>
      <c r="C162" s="1">
        <v>86</v>
      </c>
      <c r="D162" s="1">
        <v>0</v>
      </c>
      <c r="E162" s="5">
        <f t="shared" si="4"/>
        <v>100</v>
      </c>
      <c r="F162" s="249" t="str">
        <f>СВОД!E162</f>
        <v>Неуймина</v>
      </c>
    </row>
    <row r="163" spans="1:6">
      <c r="A163" s="136">
        <v>165</v>
      </c>
      <c r="B163" s="136" t="s">
        <v>686</v>
      </c>
      <c r="C163" s="1">
        <v>84</v>
      </c>
      <c r="D163" s="1">
        <v>0</v>
      </c>
      <c r="E163" s="5">
        <f t="shared" si="4"/>
        <v>100</v>
      </c>
      <c r="F163" s="249" t="str">
        <f>СВОД!E163</f>
        <v>Емельянова</v>
      </c>
    </row>
    <row r="164" spans="1:6">
      <c r="A164" s="136">
        <v>166</v>
      </c>
      <c r="B164" s="136" t="s">
        <v>687</v>
      </c>
      <c r="C164" s="1">
        <v>89</v>
      </c>
      <c r="D164" s="1">
        <v>0</v>
      </c>
      <c r="E164" s="5">
        <f t="shared" si="4"/>
        <v>100</v>
      </c>
      <c r="F164" s="249" t="str">
        <f>СВОД!E164</f>
        <v>Савченко</v>
      </c>
    </row>
    <row r="165" spans="1:6">
      <c r="A165" s="136">
        <v>167</v>
      </c>
      <c r="B165" s="136" t="s">
        <v>688</v>
      </c>
      <c r="C165" s="1">
        <v>86</v>
      </c>
      <c r="D165" s="1">
        <v>0</v>
      </c>
      <c r="E165" s="5">
        <f t="shared" si="4"/>
        <v>100</v>
      </c>
      <c r="F165" s="249" t="str">
        <f>СВОД!E165</f>
        <v>Емельянова</v>
      </c>
    </row>
    <row r="166" spans="1:6">
      <c r="A166" s="136">
        <v>168</v>
      </c>
      <c r="B166" s="136" t="s">
        <v>678</v>
      </c>
      <c r="C166" s="1">
        <v>78</v>
      </c>
      <c r="D166" s="1">
        <v>0</v>
      </c>
      <c r="E166" s="5">
        <f t="shared" si="4"/>
        <v>100</v>
      </c>
      <c r="F166" s="249" t="str">
        <f>СВОД!E166</f>
        <v>Жарникова</v>
      </c>
    </row>
    <row r="167" spans="1:6">
      <c r="A167" s="136">
        <v>173</v>
      </c>
      <c r="B167" s="136" t="s">
        <v>806</v>
      </c>
      <c r="C167" s="1">
        <v>12</v>
      </c>
      <c r="D167" s="1">
        <v>4</v>
      </c>
      <c r="E167" s="5">
        <f t="shared" si="4"/>
        <v>66.666666666666657</v>
      </c>
      <c r="F167" s="249" t="str">
        <f>СВОД!E167</f>
        <v>Савченко</v>
      </c>
    </row>
    <row r="168" spans="1:6">
      <c r="A168" s="136">
        <v>174</v>
      </c>
      <c r="B168" s="117" t="s">
        <v>734</v>
      </c>
      <c r="C168" s="1">
        <v>93</v>
      </c>
      <c r="D168" s="1">
        <v>0</v>
      </c>
      <c r="E168" s="5">
        <f t="shared" si="4"/>
        <v>100</v>
      </c>
      <c r="F168" s="249" t="str">
        <f>СВОД!E168</f>
        <v>Ахтямова</v>
      </c>
    </row>
    <row r="169" spans="1:6">
      <c r="A169" s="136">
        <v>175</v>
      </c>
      <c r="B169" s="117" t="s">
        <v>794</v>
      </c>
      <c r="C169" s="1">
        <v>12</v>
      </c>
      <c r="D169" s="1">
        <v>0</v>
      </c>
      <c r="E169" s="5">
        <f t="shared" si="4"/>
        <v>100</v>
      </c>
      <c r="F169" s="249" t="str">
        <f>СВОД!E169</f>
        <v>Калинина</v>
      </c>
    </row>
    <row r="170" spans="1:6">
      <c r="A170" s="136">
        <v>176</v>
      </c>
      <c r="B170" s="117" t="s">
        <v>795</v>
      </c>
      <c r="C170" s="1">
        <v>12</v>
      </c>
      <c r="D170" s="1">
        <v>0</v>
      </c>
      <c r="E170" s="5">
        <f t="shared" si="4"/>
        <v>100</v>
      </c>
      <c r="F170" s="249" t="str">
        <f>СВОД!E170</f>
        <v>Клементьева</v>
      </c>
    </row>
    <row r="171" spans="1:6">
      <c r="A171" s="136">
        <v>178</v>
      </c>
      <c r="B171" s="117" t="s">
        <v>753</v>
      </c>
      <c r="C171" s="1">
        <v>54</v>
      </c>
      <c r="D171" s="1">
        <v>0</v>
      </c>
      <c r="E171" s="5">
        <f t="shared" si="4"/>
        <v>100</v>
      </c>
      <c r="F171" s="249" t="str">
        <f>СВОД!E171</f>
        <v xml:space="preserve">Ахрамеева </v>
      </c>
    </row>
    <row r="172" spans="1:6">
      <c r="A172" s="136">
        <v>179</v>
      </c>
      <c r="B172" s="117" t="s">
        <v>754</v>
      </c>
      <c r="C172" s="1">
        <v>54</v>
      </c>
      <c r="D172" s="1">
        <v>0</v>
      </c>
      <c r="E172" s="5">
        <f t="shared" si="4"/>
        <v>100</v>
      </c>
      <c r="F172" s="249" t="str">
        <f>СВОД!E172</f>
        <v>Клементьева</v>
      </c>
    </row>
    <row r="173" spans="1:6">
      <c r="A173" s="136">
        <v>180</v>
      </c>
      <c r="B173" s="117" t="s">
        <v>796</v>
      </c>
      <c r="C173" s="1">
        <v>12</v>
      </c>
      <c r="D173" s="1">
        <v>12</v>
      </c>
      <c r="E173" s="5">
        <f t="shared" si="4"/>
        <v>0</v>
      </c>
      <c r="F173" s="249" t="str">
        <f>СВОД!E173</f>
        <v>Калинина</v>
      </c>
    </row>
    <row r="174" spans="1:6">
      <c r="A174" s="136">
        <v>181</v>
      </c>
      <c r="B174" s="117" t="s">
        <v>743</v>
      </c>
      <c r="C174" s="1">
        <v>93</v>
      </c>
      <c r="D174" s="1">
        <v>0</v>
      </c>
      <c r="E174" s="5">
        <f t="shared" si="4"/>
        <v>100</v>
      </c>
      <c r="F174" s="249" t="str">
        <f>СВОД!E174</f>
        <v>Савченко</v>
      </c>
    </row>
    <row r="175" spans="1:6">
      <c r="A175" s="136">
        <v>182</v>
      </c>
      <c r="B175" s="117" t="s">
        <v>749</v>
      </c>
      <c r="C175" s="1">
        <v>93</v>
      </c>
      <c r="D175" s="1">
        <v>1</v>
      </c>
      <c r="E175" s="5">
        <f t="shared" si="4"/>
        <v>98.924731182795696</v>
      </c>
      <c r="F175" s="249" t="str">
        <f>СВОД!E175</f>
        <v>Ахтямова</v>
      </c>
    </row>
    <row r="176" spans="1:6">
      <c r="A176" s="136">
        <v>183</v>
      </c>
      <c r="B176" s="117" t="s">
        <v>782</v>
      </c>
      <c r="C176" s="1">
        <v>30</v>
      </c>
      <c r="D176" s="1">
        <v>0</v>
      </c>
      <c r="E176" s="5">
        <f t="shared" si="4"/>
        <v>100</v>
      </c>
      <c r="F176" s="249" t="str">
        <f>СВОД!E176</f>
        <v>Сазонова</v>
      </c>
    </row>
    <row r="177" spans="1:6">
      <c r="A177" s="136">
        <v>184</v>
      </c>
      <c r="B177" s="117" t="s">
        <v>783</v>
      </c>
      <c r="C177" s="1">
        <v>30</v>
      </c>
      <c r="D177" s="1">
        <v>0</v>
      </c>
      <c r="E177" s="5">
        <f t="shared" si="4"/>
        <v>100</v>
      </c>
      <c r="F177" s="249" t="str">
        <f>СВОД!E177</f>
        <v>Сазонова</v>
      </c>
    </row>
    <row r="178" spans="1:6">
      <c r="A178" s="136">
        <v>185</v>
      </c>
      <c r="B178" s="117" t="s">
        <v>758</v>
      </c>
      <c r="C178" s="1">
        <v>44</v>
      </c>
      <c r="D178" s="1">
        <v>0</v>
      </c>
      <c r="E178" s="5">
        <f t="shared" si="4"/>
        <v>100</v>
      </c>
      <c r="F178" s="249" t="str">
        <f>СВОД!E178</f>
        <v>Ахтямова</v>
      </c>
    </row>
    <row r="179" spans="1:6">
      <c r="A179" s="136">
        <v>186</v>
      </c>
      <c r="B179" s="117" t="s">
        <v>744</v>
      </c>
      <c r="C179" s="1">
        <v>66</v>
      </c>
      <c r="D179" s="1">
        <v>0</v>
      </c>
      <c r="E179" s="5">
        <f t="shared" si="4"/>
        <v>100</v>
      </c>
      <c r="F179" s="249" t="str">
        <f>СВОД!E179</f>
        <v>Емельянова</v>
      </c>
    </row>
    <row r="180" spans="1:6">
      <c r="A180" s="136">
        <v>187</v>
      </c>
      <c r="B180" s="117" t="s">
        <v>745</v>
      </c>
      <c r="C180" s="1">
        <v>66</v>
      </c>
      <c r="D180" s="1">
        <v>24</v>
      </c>
      <c r="E180" s="5">
        <f t="shared" si="4"/>
        <v>63.636363636363633</v>
      </c>
      <c r="F180" s="249" t="str">
        <f>СВОД!E180</f>
        <v>Клементьева</v>
      </c>
    </row>
    <row r="181" spans="1:6">
      <c r="A181" s="136">
        <v>188</v>
      </c>
      <c r="B181" s="117" t="s">
        <v>759</v>
      </c>
      <c r="C181" s="1">
        <v>54</v>
      </c>
      <c r="D181" s="1">
        <v>0</v>
      </c>
      <c r="E181" s="5">
        <f t="shared" si="4"/>
        <v>100</v>
      </c>
      <c r="F181" s="249" t="str">
        <f>СВОД!E181</f>
        <v>Савченко</v>
      </c>
    </row>
    <row r="182" spans="1:6">
      <c r="A182" s="136">
        <v>189</v>
      </c>
      <c r="B182" s="117" t="s">
        <v>797</v>
      </c>
      <c r="C182" s="1">
        <v>12</v>
      </c>
      <c r="D182" s="1">
        <v>12</v>
      </c>
      <c r="E182" s="5">
        <f t="shared" si="4"/>
        <v>0</v>
      </c>
      <c r="F182" s="249" t="str">
        <f>СВОД!E182</f>
        <v>Дарьин</v>
      </c>
    </row>
    <row r="183" spans="1:6">
      <c r="A183" s="136">
        <v>190</v>
      </c>
      <c r="B183" s="117" t="s">
        <v>807</v>
      </c>
      <c r="C183" s="1">
        <v>12</v>
      </c>
      <c r="D183" s="1">
        <v>0</v>
      </c>
      <c r="E183" s="5">
        <f t="shared" si="4"/>
        <v>100</v>
      </c>
      <c r="F183" s="249" t="str">
        <f>СВОД!E183</f>
        <v>Емельянова</v>
      </c>
    </row>
    <row r="184" spans="1:6">
      <c r="A184" s="136">
        <v>191</v>
      </c>
      <c r="B184" s="117" t="s">
        <v>808</v>
      </c>
      <c r="C184" s="1">
        <v>12</v>
      </c>
      <c r="D184" s="1">
        <v>1</v>
      </c>
      <c r="E184" s="5">
        <f t="shared" si="4"/>
        <v>91.666666666666671</v>
      </c>
      <c r="F184" s="249" t="str">
        <f>СВОД!E184</f>
        <v>Емельянова</v>
      </c>
    </row>
    <row r="185" spans="1:6">
      <c r="A185" s="136">
        <v>194</v>
      </c>
      <c r="B185" s="117" t="s">
        <v>773</v>
      </c>
      <c r="C185" s="1">
        <v>23</v>
      </c>
      <c r="D185" s="1">
        <v>10</v>
      </c>
      <c r="E185" s="5">
        <f t="shared" si="4"/>
        <v>56.521739130434781</v>
      </c>
      <c r="F185" s="249" t="str">
        <f>СВОД!E185</f>
        <v>Дарьин</v>
      </c>
    </row>
    <row r="186" spans="1:6">
      <c r="A186" s="136">
        <v>195</v>
      </c>
      <c r="B186" s="117" t="s">
        <v>781</v>
      </c>
      <c r="C186" s="1">
        <v>23</v>
      </c>
      <c r="D186" s="1">
        <v>0</v>
      </c>
      <c r="E186" s="5">
        <f t="shared" si="4"/>
        <v>100</v>
      </c>
      <c r="F186" s="249" t="str">
        <f>СВОД!E186</f>
        <v>Сазонова</v>
      </c>
    </row>
    <row r="187" spans="1:6">
      <c r="A187" s="136">
        <v>196</v>
      </c>
      <c r="B187" s="117" t="s">
        <v>809</v>
      </c>
      <c r="C187" s="1">
        <v>9</v>
      </c>
      <c r="D187" s="1">
        <v>0</v>
      </c>
      <c r="E187" s="5">
        <f t="shared" si="4"/>
        <v>100</v>
      </c>
      <c r="F187" s="249" t="str">
        <f>СВОД!E187</f>
        <v>Мансурова</v>
      </c>
    </row>
    <row r="188" spans="1:6">
      <c r="A188" s="136">
        <v>197</v>
      </c>
      <c r="B188" s="117" t="s">
        <v>750</v>
      </c>
      <c r="C188" s="1">
        <v>60</v>
      </c>
      <c r="D188" s="1">
        <v>0</v>
      </c>
      <c r="E188" s="5">
        <f t="shared" si="4"/>
        <v>100</v>
      </c>
      <c r="F188" s="249" t="str">
        <f>СВОД!E188</f>
        <v>Хасанов</v>
      </c>
    </row>
    <row r="189" spans="1:6">
      <c r="A189" s="136">
        <v>199</v>
      </c>
      <c r="B189" s="117" t="s">
        <v>810</v>
      </c>
      <c r="C189" s="1">
        <v>9</v>
      </c>
      <c r="D189" s="1">
        <v>0</v>
      </c>
      <c r="E189" s="5">
        <f t="shared" si="4"/>
        <v>100</v>
      </c>
      <c r="F189" s="249" t="str">
        <f>СВОД!E189</f>
        <v>Коровина</v>
      </c>
    </row>
    <row r="190" spans="1:6">
      <c r="A190" s="136">
        <v>200</v>
      </c>
      <c r="B190" s="117" t="s">
        <v>780</v>
      </c>
      <c r="C190" s="1">
        <v>30</v>
      </c>
      <c r="D190" s="1">
        <v>0</v>
      </c>
      <c r="E190" s="5">
        <f t="shared" si="4"/>
        <v>100</v>
      </c>
      <c r="F190" s="249" t="str">
        <f>СВОД!E190</f>
        <v>Савченко</v>
      </c>
    </row>
    <row r="191" spans="1:6">
      <c r="A191" s="136">
        <v>204</v>
      </c>
      <c r="B191" s="117" t="s">
        <v>802</v>
      </c>
      <c r="C191" s="1">
        <v>3</v>
      </c>
      <c r="D191" s="1">
        <v>3</v>
      </c>
      <c r="E191" s="5">
        <f t="shared" si="4"/>
        <v>0</v>
      </c>
      <c r="F191" s="249" t="str">
        <f>СВОД!E191</f>
        <v>Неуймина</v>
      </c>
    </row>
    <row r="192" spans="1:6">
      <c r="A192" s="136">
        <v>206</v>
      </c>
      <c r="B192" s="117" t="s">
        <v>811</v>
      </c>
      <c r="C192" s="1">
        <v>12</v>
      </c>
      <c r="D192" s="1">
        <v>12</v>
      </c>
      <c r="E192" s="5">
        <f t="shared" si="4"/>
        <v>0</v>
      </c>
      <c r="F192" s="249" t="str">
        <f>СВОД!E192</f>
        <v>Ахтямова</v>
      </c>
    </row>
    <row r="193" spans="1:6">
      <c r="A193" s="136">
        <v>207</v>
      </c>
      <c r="B193" s="117" t="s">
        <v>812</v>
      </c>
      <c r="C193" s="1">
        <v>17</v>
      </c>
      <c r="D193" s="1">
        <v>0</v>
      </c>
      <c r="E193" s="5">
        <f t="shared" si="4"/>
        <v>100</v>
      </c>
      <c r="F193" s="249" t="str">
        <f>СВОД!E193</f>
        <v>Ахтямова</v>
      </c>
    </row>
    <row r="196" spans="1:6">
      <c r="A196" s="2">
        <v>1</v>
      </c>
      <c r="B196" s="136" t="s">
        <v>530</v>
      </c>
      <c r="C196" s="41">
        <f>C68+C115+C117+C145+C168+C175+C178+C192+C193</f>
        <v>626</v>
      </c>
      <c r="D196" s="41">
        <f>D68+D115+D117+D145+D168+D175+D178+D192+D193</f>
        <v>13</v>
      </c>
      <c r="E196" s="5">
        <f t="shared" ref="E196:E250" si="6">100-D196*100/C196</f>
        <v>97.923322683706076</v>
      </c>
    </row>
    <row r="197" spans="1:6">
      <c r="A197" s="2">
        <v>2</v>
      </c>
      <c r="B197" s="136" t="s">
        <v>761</v>
      </c>
      <c r="C197" s="41">
        <f>C53+C54+C69+C116+C143+C144+C159</f>
        <v>639</v>
      </c>
      <c r="D197" s="41">
        <f>D53+D54+D69+D116+D143+D144+D159</f>
        <v>0</v>
      </c>
      <c r="E197" s="5">
        <f t="shared" si="6"/>
        <v>100</v>
      </c>
    </row>
    <row r="198" spans="1:6">
      <c r="A198" s="2">
        <v>3</v>
      </c>
      <c r="B198" s="136" t="s">
        <v>697</v>
      </c>
      <c r="C198" s="41">
        <f>C80+C100+C121+C130+C146+C148+C157+C163+C165+C179+C183+C184</f>
        <v>890</v>
      </c>
      <c r="D198" s="41">
        <f>D80+D100+D121+D130+D146+D148+D157+D163+D165+D179+D183+D184</f>
        <v>17</v>
      </c>
      <c r="E198" s="5">
        <f t="shared" si="6"/>
        <v>98.089887640449433</v>
      </c>
    </row>
    <row r="199" spans="1:6">
      <c r="A199" s="2">
        <v>4</v>
      </c>
      <c r="B199" s="136" t="s">
        <v>567</v>
      </c>
      <c r="C199" s="41">
        <f>C95+C97+C99+C122+C126+C150+C189</f>
        <v>554</v>
      </c>
      <c r="D199" s="41">
        <f>D95+D97+D99+D122+D126+D150+D189</f>
        <v>0</v>
      </c>
      <c r="E199" s="5">
        <f t="shared" si="6"/>
        <v>100</v>
      </c>
    </row>
    <row r="200" spans="1:6">
      <c r="A200" s="2">
        <v>5</v>
      </c>
      <c r="B200" s="136" t="s">
        <v>169</v>
      </c>
      <c r="C200" s="41">
        <f>C72+C73+C84+C101+C111+C118+C119+C129+C133+C137+C139+C152+C161+C164+C174+C181+C190+C167</f>
        <v>1433</v>
      </c>
      <c r="D200" s="41">
        <f>D72+D73+D84+D101+D111+D118+D119+D129+D133+D137+D139+D152+D161+D164+D174+D181+D190+D167</f>
        <v>93</v>
      </c>
      <c r="E200" s="5">
        <f t="shared" si="6"/>
        <v>93.510118632240051</v>
      </c>
    </row>
    <row r="201" spans="1:6">
      <c r="A201" s="2">
        <v>6</v>
      </c>
      <c r="B201" s="136" t="s">
        <v>626</v>
      </c>
      <c r="C201" s="41">
        <f>C61+C76+C105+C106+C131+C160</f>
        <v>536</v>
      </c>
      <c r="D201" s="41">
        <f>D61+D76+D105+D106+D131+D160</f>
        <v>0</v>
      </c>
      <c r="E201" s="5">
        <f t="shared" si="6"/>
        <v>100</v>
      </c>
    </row>
    <row r="202" spans="1:6">
      <c r="A202" s="2">
        <v>7</v>
      </c>
      <c r="B202" s="136" t="s">
        <v>763</v>
      </c>
      <c r="C202" s="41">
        <f>C113+C114+C132+C134</f>
        <v>342</v>
      </c>
      <c r="D202" s="41">
        <f>D113+D114+D132+D134</f>
        <v>16</v>
      </c>
      <c r="E202" s="5">
        <f t="shared" si="6"/>
        <v>95.32163742690058</v>
      </c>
    </row>
    <row r="203" spans="1:6">
      <c r="A203" s="2">
        <v>8</v>
      </c>
      <c r="B203" s="136" t="s">
        <v>698</v>
      </c>
      <c r="C203" s="41">
        <f>C2+C10+C25+C33+C34+C36+C40+C41+C51+C58+C59+C60+C63+C78+C91+C171</f>
        <v>1432</v>
      </c>
      <c r="D203" s="41">
        <f>D2+D10+D25+D33+D34+D36+D40+D41+D51+D58+D59+D60+D63+D78+D91+D171</f>
        <v>0</v>
      </c>
      <c r="E203" s="5">
        <f t="shared" si="6"/>
        <v>100</v>
      </c>
    </row>
    <row r="204" spans="1:6">
      <c r="A204" s="2">
        <v>9</v>
      </c>
      <c r="B204" s="136" t="s">
        <v>696</v>
      </c>
      <c r="C204" s="41">
        <f>C22+C27+C38+C50+C55+C56+C57+C74+C86+C88+C147+C166</f>
        <v>804</v>
      </c>
      <c r="D204" s="41">
        <f>D22+D27+D38+D50+D55+D56+D57+D74+D86+D88+D147+D166</f>
        <v>0</v>
      </c>
      <c r="E204" s="5">
        <f t="shared" si="6"/>
        <v>100</v>
      </c>
    </row>
    <row r="205" spans="1:6">
      <c r="A205" s="2">
        <v>10</v>
      </c>
      <c r="B205" s="136" t="s">
        <v>629</v>
      </c>
      <c r="C205" s="41">
        <f>C11+C21+C29+C31+C65+C89+C90+C96+C98+C138+C141+C151+C156+C169+C173</f>
        <v>1098</v>
      </c>
      <c r="D205" s="41">
        <f>D11+D21+D29+D31+D65+D89+D90+D96+D98+D138+D141+D151+D156+D169+D173</f>
        <v>16</v>
      </c>
      <c r="E205" s="5">
        <f t="shared" si="6"/>
        <v>98.54280510018215</v>
      </c>
    </row>
    <row r="206" spans="1:6">
      <c r="A206" s="2">
        <v>11</v>
      </c>
      <c r="B206" s="136" t="s">
        <v>168</v>
      </c>
      <c r="C206" s="41">
        <f>C14+C16+C19+C28+C43+C45+C66+C79+C93+C94+C102+C112+C140+C172+C180+C170</f>
        <v>1233</v>
      </c>
      <c r="D206" s="41">
        <f>D14+D16+D19+D28+D43+D45+D66+D79+D93+D94+D102+D112+D140+D172+D180+D170</f>
        <v>49</v>
      </c>
      <c r="E206" s="5">
        <f t="shared" si="6"/>
        <v>96.025952960259531</v>
      </c>
    </row>
    <row r="207" spans="1:6">
      <c r="A207" s="2">
        <v>12</v>
      </c>
      <c r="B207" s="136" t="s">
        <v>699</v>
      </c>
      <c r="C207" s="41">
        <f>C23+C32+C37+C49+C64+C85+C110+C124+C127+C149+C155+C158</f>
        <v>791</v>
      </c>
      <c r="D207" s="41">
        <f>D23+D32+D37+D49+D64+D85+D110+D124+D127+D149+D155+D158</f>
        <v>0</v>
      </c>
      <c r="E207" s="5">
        <f t="shared" si="6"/>
        <v>100</v>
      </c>
    </row>
    <row r="208" spans="1:6">
      <c r="A208" s="2">
        <v>13</v>
      </c>
      <c r="B208" s="136" t="s">
        <v>700</v>
      </c>
      <c r="C208" s="41">
        <f>C24+C26+C35+C46+C67+C52+C70+C83+C87+C92+C103+C107+C109+C128+C136+C153+C187</f>
        <v>1389</v>
      </c>
      <c r="D208" s="41">
        <f>D24+D26+D35+D46+D67+D52+D70+D83+D87+D92+D103+D107+D109+D128+D136+D153+D187</f>
        <v>62</v>
      </c>
      <c r="E208" s="5">
        <f t="shared" si="6"/>
        <v>95.536357091432691</v>
      </c>
    </row>
    <row r="209" spans="1:5">
      <c r="A209" s="2">
        <v>14</v>
      </c>
      <c r="B209" s="136" t="s">
        <v>509</v>
      </c>
      <c r="C209" s="41">
        <f>C3+C4+C5+C7+C9+C13+C18+C30+C42+C44+C48+C62+C82+C120+C123+C162+C191</f>
        <v>1296</v>
      </c>
      <c r="D209" s="41">
        <f>D3+D4+D5+D7+D9+D13+D18+D30+D42+D44+D48+D62+D82+D120+D123+D162+D191</f>
        <v>71</v>
      </c>
      <c r="E209" s="5">
        <f t="shared" si="6"/>
        <v>94.521604938271608</v>
      </c>
    </row>
    <row r="210" spans="1:5">
      <c r="A210" s="2">
        <v>15</v>
      </c>
      <c r="B210" s="136" t="s">
        <v>762</v>
      </c>
      <c r="C210" s="41">
        <f>C6+C8+C12+C20+C81+C154+C185+C182</f>
        <v>497</v>
      </c>
      <c r="D210" s="41">
        <f>D6+D8+D12+D20+D81+D154+D185+D182</f>
        <v>22</v>
      </c>
      <c r="E210" s="5">
        <f t="shared" si="6"/>
        <v>95.573440643863179</v>
      </c>
    </row>
    <row r="211" spans="1:5">
      <c r="A211" s="2">
        <v>16</v>
      </c>
      <c r="B211" s="136" t="s">
        <v>627</v>
      </c>
      <c r="C211" s="41">
        <f>C15+C17+C39+C47+C71+C75+C77+C104+C108+C125+C135+C142+C188</f>
        <v>1153</v>
      </c>
      <c r="D211" s="41">
        <f>D15+D17+D39+D47+D71+D75+D77+D104+D108+D125+D135+D142+D188</f>
        <v>15</v>
      </c>
      <c r="E211" s="5">
        <f t="shared" si="6"/>
        <v>98.699045967042494</v>
      </c>
    </row>
    <row r="212" spans="1:5">
      <c r="A212" s="116"/>
      <c r="B212" s="116"/>
      <c r="C212" s="153"/>
      <c r="D212" s="153"/>
      <c r="E212" s="112"/>
    </row>
    <row r="213" spans="1:5">
      <c r="E213" s="112"/>
    </row>
    <row r="214" spans="1:5">
      <c r="A214" s="2">
        <v>1</v>
      </c>
      <c r="B214" s="2" t="s">
        <v>442</v>
      </c>
      <c r="C214" s="41">
        <f>C77</f>
        <v>93</v>
      </c>
      <c r="D214" s="41">
        <f>D77</f>
        <v>0</v>
      </c>
      <c r="E214" s="5">
        <f t="shared" si="6"/>
        <v>100</v>
      </c>
    </row>
    <row r="215" spans="1:5">
      <c r="A215" s="2">
        <v>2</v>
      </c>
      <c r="B215" s="2" t="s">
        <v>117</v>
      </c>
      <c r="C215" s="41">
        <f>C67+C70+C26+C109</f>
        <v>368</v>
      </c>
      <c r="D215" s="41">
        <f>D67+D70+D26+D109</f>
        <v>0</v>
      </c>
      <c r="E215" s="5">
        <f t="shared" si="6"/>
        <v>100</v>
      </c>
    </row>
    <row r="216" spans="1:5">
      <c r="A216" s="2">
        <v>3</v>
      </c>
      <c r="B216" s="2" t="s">
        <v>598</v>
      </c>
      <c r="C216" s="41">
        <f>C129+C161</f>
        <v>168</v>
      </c>
      <c r="D216" s="41">
        <f>D129+D161</f>
        <v>0</v>
      </c>
      <c r="E216" s="5">
        <f t="shared" si="6"/>
        <v>100</v>
      </c>
    </row>
    <row r="217" spans="1:5">
      <c r="A217" s="2">
        <v>4</v>
      </c>
      <c r="B217" s="2" t="s">
        <v>119</v>
      </c>
      <c r="C217" s="41">
        <f>C46+C92+C107+C128+C187</f>
        <v>373</v>
      </c>
      <c r="D217" s="41">
        <f>D46+D92+D107+D128+D187</f>
        <v>2</v>
      </c>
      <c r="E217" s="5">
        <f t="shared" si="6"/>
        <v>99.463806970509381</v>
      </c>
    </row>
    <row r="218" spans="1:5">
      <c r="A218" s="2">
        <v>5</v>
      </c>
      <c r="B218" s="2" t="s">
        <v>112</v>
      </c>
      <c r="C218" s="41">
        <f>C191+C182+C173+C170+C169+C185+C171+C172+C188+C156+C180+C2+C3+C4+C5+C6+C7+C8+C9+C10+C11+C12+C13+C14+C15+C16+C17+C18+C19+C20+C21+C22+C23+C24+C25+C27+C28+C29+C30+C31+C32+C33+C34+C35+C36+C37+C38+C39+C40+C41+C42+C43+C44+C45+C47+C48+C49+C50+C51+C52+C55+C56+C57+C58+C59+C60+C62+C63+C64+C65+C66+C71+C74+C75+C78+C79+C81+C82+C83+C85+C86+C87+C88+C89+C90+C91+C93+C94+C96+C98+C102+C103+C104+C108+C110+C112+C120+C123+C124+C127+C135+C136+C138+C140+C141+C147+C149+C151+C153+C154+C155+C158+C162+C166</f>
        <v>8673</v>
      </c>
      <c r="D218" s="41">
        <f>D191+D182+D173+D170+D169+D185+D171+D172+D188+D156+D180+D2+D3+D4+D5+D6+D7+D8+D9+D10+D11+D12+D13+D14+D15+D16+D17+D18+D19+D20+D21+D22+D23+D24+D25+D27+D28+D29+D30+D31+D32+D33+D34+D35+D36+D37+D38+D39+D40+D41+D42+D43+D44+D45+D47+D48+D49+D50+D51+D52+D55+D56+D57+D58+D59+D60+D62+D63+D64+D65+D66+D71+D74+D75+D78+D79+D81+D82+D83+D85+D86+D87+D88+D89+D90+D91+D93+D94+D96+D98+D102+D103+D104+D108+D110+D112+D120+D123+D124+D127+D135+D136+D138+D140+D141+D147+D149+D151+D153+D154+D155+D158+D162+D166</f>
        <v>233</v>
      </c>
      <c r="E218" s="5">
        <f t="shared" si="6"/>
        <v>97.313501671855178</v>
      </c>
    </row>
    <row r="219" spans="1:5">
      <c r="A219" s="2">
        <v>6</v>
      </c>
      <c r="B219" s="2" t="s">
        <v>614</v>
      </c>
      <c r="C219" s="41">
        <f>C133+C174</f>
        <v>186</v>
      </c>
      <c r="D219" s="41">
        <f>D133+D174</f>
        <v>4</v>
      </c>
      <c r="E219" s="5">
        <f t="shared" si="6"/>
        <v>97.849462365591393</v>
      </c>
    </row>
    <row r="220" spans="1:5">
      <c r="A220" s="2">
        <v>7</v>
      </c>
      <c r="B220" s="2" t="s">
        <v>524</v>
      </c>
      <c r="C220" s="41">
        <f>C95+C97+C99+C122+C126+C150+C189</f>
        <v>554</v>
      </c>
      <c r="D220" s="41">
        <f>D95+D97+D99+D122+D126+D150+D189</f>
        <v>0</v>
      </c>
      <c r="E220" s="5">
        <f t="shared" si="6"/>
        <v>100</v>
      </c>
    </row>
    <row r="221" spans="1:5">
      <c r="A221" s="2">
        <v>8</v>
      </c>
      <c r="B221" s="2" t="s">
        <v>805</v>
      </c>
      <c r="C221" s="41">
        <f>C183+C184</f>
        <v>24</v>
      </c>
      <c r="D221" s="41">
        <f>D183+D184</f>
        <v>1</v>
      </c>
      <c r="E221" s="5">
        <f t="shared" si="6"/>
        <v>95.833333333333329</v>
      </c>
    </row>
    <row r="222" spans="1:5">
      <c r="A222" s="2">
        <v>9</v>
      </c>
      <c r="B222" s="2" t="s">
        <v>649</v>
      </c>
      <c r="C222" s="41">
        <f>C146+C148+C163+C165</f>
        <v>343</v>
      </c>
      <c r="D222" s="41">
        <f>D146+D148+D163+D165</f>
        <v>0</v>
      </c>
      <c r="E222" s="5">
        <f t="shared" si="6"/>
        <v>100</v>
      </c>
    </row>
    <row r="223" spans="1:5">
      <c r="A223" s="2">
        <v>10</v>
      </c>
      <c r="B223" s="2" t="s">
        <v>122</v>
      </c>
      <c r="C223" s="41">
        <f>C178+C175+C53+C54+C68+C69+C115+C116+C117+C143+C144+C145+C159+C168+C192+C193</f>
        <v>1265</v>
      </c>
      <c r="D223" s="41">
        <f>D178+D175+D53+D54+D68+D69+D115+D116+D117+D143+D144+D145+D159+D168+D192+D193</f>
        <v>13</v>
      </c>
      <c r="E223" s="5">
        <f t="shared" si="6"/>
        <v>98.972332015810281</v>
      </c>
    </row>
    <row r="224" spans="1:5">
      <c r="A224" s="2">
        <v>11</v>
      </c>
      <c r="B224" s="2" t="s">
        <v>171</v>
      </c>
      <c r="C224" s="41">
        <f>C181+C73+C111+C137</f>
        <v>324</v>
      </c>
      <c r="D224" s="41">
        <f>D181+D73+D111+D137</f>
        <v>0</v>
      </c>
      <c r="E224" s="5">
        <f t="shared" si="6"/>
        <v>100</v>
      </c>
    </row>
    <row r="225" spans="1:5">
      <c r="A225" s="2">
        <v>12</v>
      </c>
      <c r="B225" s="2" t="s">
        <v>770</v>
      </c>
      <c r="C225" s="41">
        <f>C176+C177+C186</f>
        <v>83</v>
      </c>
      <c r="D225" s="41">
        <f>D176+D177+D186</f>
        <v>0</v>
      </c>
      <c r="E225" s="5">
        <f t="shared" si="6"/>
        <v>100</v>
      </c>
    </row>
    <row r="226" spans="1:5">
      <c r="A226" s="2">
        <v>13</v>
      </c>
      <c r="B226" s="2" t="s">
        <v>124</v>
      </c>
      <c r="C226" s="41">
        <f>C72+C84+C101+C118+C119+C139+C190+C167</f>
        <v>577</v>
      </c>
      <c r="D226" s="41">
        <f>D72+D84+D101+D118+D119+D139+D190+D167</f>
        <v>34</v>
      </c>
      <c r="E226" s="5">
        <f t="shared" si="6"/>
        <v>94.107452339688038</v>
      </c>
    </row>
    <row r="227" spans="1:5">
      <c r="A227" s="2">
        <v>14</v>
      </c>
      <c r="B227" s="2" t="s">
        <v>654</v>
      </c>
      <c r="C227" s="41">
        <f>C152+C164</f>
        <v>178</v>
      </c>
      <c r="D227" s="41">
        <f>D152+D164</f>
        <v>55</v>
      </c>
      <c r="E227" s="5">
        <f t="shared" si="6"/>
        <v>69.101123595505612</v>
      </c>
    </row>
    <row r="228" spans="1:5">
      <c r="A228" s="2">
        <v>15</v>
      </c>
      <c r="B228" s="2" t="s">
        <v>471</v>
      </c>
      <c r="C228" s="41">
        <f>C80+C100+C121+C130+C157+C179</f>
        <v>523</v>
      </c>
      <c r="D228" s="41">
        <f>D80+D100+D121+D130+D157+D179</f>
        <v>16</v>
      </c>
      <c r="E228" s="5">
        <f t="shared" si="6"/>
        <v>96.940726577437857</v>
      </c>
    </row>
    <row r="229" spans="1:5">
      <c r="A229" s="2">
        <v>16</v>
      </c>
      <c r="B229" s="2" t="s">
        <v>559</v>
      </c>
      <c r="C229" s="41">
        <f>C113+C114+C132+C134</f>
        <v>342</v>
      </c>
      <c r="D229" s="41">
        <f>D113+D114+D132+D134</f>
        <v>16</v>
      </c>
      <c r="E229" s="5">
        <f t="shared" si="6"/>
        <v>95.32163742690058</v>
      </c>
    </row>
    <row r="230" spans="1:5">
      <c r="A230" s="2">
        <v>17</v>
      </c>
      <c r="B230" s="2" t="s">
        <v>584</v>
      </c>
      <c r="C230" s="41">
        <f>C125+C142</f>
        <v>186</v>
      </c>
      <c r="D230" s="41">
        <f>D125+D142</f>
        <v>0</v>
      </c>
      <c r="E230" s="5">
        <f t="shared" si="6"/>
        <v>100</v>
      </c>
    </row>
    <row r="231" spans="1:5">
      <c r="A231" s="2">
        <v>18</v>
      </c>
      <c r="B231" s="2" t="s">
        <v>593</v>
      </c>
      <c r="C231" s="41">
        <f>C131</f>
        <v>84</v>
      </c>
      <c r="D231" s="41">
        <f>D131</f>
        <v>0</v>
      </c>
      <c r="E231" s="5">
        <f t="shared" si="6"/>
        <v>100</v>
      </c>
    </row>
    <row r="232" spans="1:5">
      <c r="A232" s="2">
        <v>19</v>
      </c>
      <c r="B232" s="2" t="s">
        <v>115</v>
      </c>
      <c r="C232" s="41">
        <f>C61+C76+C105+C106+C160</f>
        <v>452</v>
      </c>
      <c r="D232" s="41">
        <f>D61+D76+D105+D106+D160</f>
        <v>0</v>
      </c>
      <c r="E232" s="5">
        <f t="shared" si="6"/>
        <v>100</v>
      </c>
    </row>
    <row r="233" spans="1:5">
      <c r="A233" s="116"/>
      <c r="B233" s="116"/>
      <c r="C233" s="153"/>
      <c r="D233" s="153"/>
      <c r="E233" s="13"/>
    </row>
    <row r="235" spans="1:5">
      <c r="A235" s="2">
        <v>1</v>
      </c>
      <c r="B235" s="2" t="s">
        <v>167</v>
      </c>
      <c r="C235" s="41">
        <f>C167+C183+C184+C189+C192+C193+C190+C181+C178+C174+C175+C179+C168+C159+C53+C54+C68+C69+C72+C73+C80+C84+C95+C97+C99+C100+C101+C111+C115+C116+C117+C118+C119+C121+C122+C126+C129+C130+C133+C137+C139+C143+C144+C145+C146+C148+C150+C152+C157+C161+C163+C164+C165</f>
        <v>4142</v>
      </c>
      <c r="D235" s="41">
        <f>D167+D183+D184+D189+D192+D193+D190+D181+D178+D174+D175+D179+D168+D159+D53+D54+D68+D69+D72+D73+D80+D84+D95+D97+D99+D100+D101+D111+D115+D116+D117+D118+D119+D121+D122+D126+D129+D130+D133+D137+D139+D143+D144+D145+D146+D148+D150+D152+D157+D161+D163+D164+D165</f>
        <v>123</v>
      </c>
      <c r="E235" s="5">
        <f>100-D235*100/C235</f>
        <v>97.030420086914532</v>
      </c>
    </row>
    <row r="236" spans="1:5">
      <c r="A236" s="2">
        <v>2</v>
      </c>
      <c r="B236" s="2" t="s">
        <v>170</v>
      </c>
      <c r="C236" s="162">
        <f>C61+C76+C105+C106+C113+C114+C131+C132+C134+C160</f>
        <v>878</v>
      </c>
      <c r="D236" s="162">
        <f>D61+D76+D105+D106+D113+D114+D131+D132+D134+D160</f>
        <v>16</v>
      </c>
      <c r="E236" s="163">
        <f>100-D236*100/C236</f>
        <v>98.177676537585427</v>
      </c>
    </row>
    <row r="237" spans="1:5">
      <c r="A237" s="2">
        <v>3</v>
      </c>
      <c r="B237" s="2" t="s">
        <v>777</v>
      </c>
      <c r="C237" s="162">
        <f>C176+C177+C186</f>
        <v>83</v>
      </c>
      <c r="D237" s="162">
        <f>D176+D177+D186</f>
        <v>0</v>
      </c>
      <c r="E237" s="163">
        <f>100-D237*100/C237</f>
        <v>100</v>
      </c>
    </row>
    <row r="238" spans="1:5">
      <c r="A238" s="2">
        <v>4</v>
      </c>
      <c r="B238" s="2" t="s">
        <v>620</v>
      </c>
      <c r="C238" s="162">
        <f>C191+C187+C170+C172+C180+C3+C4+C5+C7+C9+C13+C14+C16+C18+C19+C23+C24+C26+C28+C30+C32+C35+C37+C42+C43+C44+C45+C46+C48+C49+C52+C62+C64+C66+C67+C70+C79+C82+C83+C85+C87+C92+C93+C94+C102+C103+C107+C109+C110+C112+C120+C123+C124+C127+C128+C136+C140+C149+C153+C155+C158+C162</f>
        <v>4709</v>
      </c>
      <c r="D238" s="162">
        <f>D191+D187+D170+D172+D180+D3+D4+D5+D7+D9+D13+D14+D16+D18+D19+D23+D24+D26+D28+D30+D32+D35+D37+D42+D43+D44+D45+D46+D48+D49+D52+D62+D64+D66+D67+D70+D79+D82+D83+D85+D87+D92+D93+D94+D102+D103+D107+D109+D110+D112+D120+D123+D124+D127+D128+D136+D140+D149+D153+D155+D158+D162</f>
        <v>182</v>
      </c>
      <c r="E238" s="163">
        <f>100-D238*100/C238</f>
        <v>96.135060522403904</v>
      </c>
    </row>
    <row r="239" spans="1:5">
      <c r="A239" s="2">
        <v>5</v>
      </c>
      <c r="B239" s="76" t="s">
        <v>701</v>
      </c>
      <c r="C239" s="41">
        <f>C169+C173+C182+C185+C171+C188+C51+C156+C2+C6+C8+C10+C11+C12+C15+C17+C20+C21+C22+C25+C27+C29+C31+C33+C34+C36+C38+C39+C40+C41+C47+C50+C55+C56+C57+C58+C59+C60+C63+C65+C71+C74+C75+C77+C78+C81+C86+C88+C89+C90+C91+C96+C98+C104+C108+C125+C135+C138+C141+C142+C147+C151+C154+C166</f>
        <v>4984</v>
      </c>
      <c r="D239" s="41">
        <f>D169+D173+D182+D185+D171+D188+D51+D156+D2+D6+D8+D10+D11+D12+D15+D17+D20+D21+D22+D25+D27+D29+D31+D33+D34+D36+D38+D39+D40+D41+D47+D50+D55+D56+D57+D58+D59+D60+D63+D65+D71+D74+D75+D77+D78+D81+D86+D88+D89+D90+D91+D96+D98+D104+D108+D125+D135+D138+D141+D142+D147+D151+D154+D166</f>
        <v>53</v>
      </c>
      <c r="E239" s="5">
        <f>100-D239*100/C239</f>
        <v>98.93659711075442</v>
      </c>
    </row>
    <row r="242" spans="1:11">
      <c r="A242" s="2">
        <v>1</v>
      </c>
      <c r="B242" s="2" t="s">
        <v>488</v>
      </c>
      <c r="C242" s="146">
        <f>C30+C3+C62+C48+C9+C13+C23+C18+C42+C29+C11+C65+C82</f>
        <v>832</v>
      </c>
      <c r="D242" s="146">
        <f>D30+D3+D62+D48+D9+D13+D23+D18+D42+D29+D11+D65+D82</f>
        <v>54</v>
      </c>
      <c r="E242" s="5">
        <f t="shared" si="6"/>
        <v>93.509615384615387</v>
      </c>
      <c r="H242" s="147"/>
      <c r="I242" s="148"/>
    </row>
    <row r="243" spans="1:11">
      <c r="A243" s="2">
        <v>2</v>
      </c>
      <c r="B243" s="2" t="s">
        <v>489</v>
      </c>
      <c r="C243" s="146" t="e">
        <f>C76+C61+#REF!</f>
        <v>#REF!</v>
      </c>
      <c r="D243" s="146" t="e">
        <f>D76+D61+#REF!</f>
        <v>#REF!</v>
      </c>
      <c r="E243" s="5" t="e">
        <f t="shared" si="6"/>
        <v>#REF!</v>
      </c>
      <c r="H243" s="147"/>
      <c r="I243" s="148"/>
    </row>
    <row r="244" spans="1:11">
      <c r="A244" s="2">
        <v>3</v>
      </c>
      <c r="B244" s="2" t="s">
        <v>490</v>
      </c>
      <c r="C244" s="146">
        <f>C46+C64+C32+C37+C24+C35+C52+C49+C44+C4+C87+C85</f>
        <v>822</v>
      </c>
      <c r="D244" s="146">
        <f>D46+D64+D32+D37+D24+D35+D52+D49+D44+D4+D87+D85</f>
        <v>13</v>
      </c>
      <c r="E244" s="5">
        <f t="shared" si="6"/>
        <v>98.418491484184912</v>
      </c>
      <c r="H244" s="147"/>
      <c r="I244" s="148"/>
    </row>
    <row r="245" spans="1:11">
      <c r="A245" s="2">
        <v>4</v>
      </c>
      <c r="B245" s="2" t="s">
        <v>491</v>
      </c>
      <c r="C245" s="146">
        <f>C26+C70+C67+C5+C7+C28+C16+C66+C14+C43+C45+C19+C79</f>
        <v>1113</v>
      </c>
      <c r="D245" s="146">
        <f>D26+D70+D67+D5+D7+D28+D16+D66+D14+D43+D45+D19+D79</f>
        <v>25</v>
      </c>
      <c r="E245" s="5">
        <f t="shared" si="6"/>
        <v>97.753818508535488</v>
      </c>
      <c r="H245" s="147"/>
      <c r="I245" s="148"/>
    </row>
    <row r="246" spans="1:11">
      <c r="A246" s="2">
        <v>5</v>
      </c>
      <c r="B246" s="2" t="s">
        <v>492</v>
      </c>
      <c r="C246" s="146">
        <f>C59+C40+C25+C33+C2+C60+C63+C78+C34+C36+C41+C51+C10</f>
        <v>1192</v>
      </c>
      <c r="D246" s="146">
        <f>D59+D40+D25+D33+D2+D60+D63+D78+D34+D36+D41+D51+D10</f>
        <v>0</v>
      </c>
      <c r="E246" s="5">
        <f t="shared" si="6"/>
        <v>100</v>
      </c>
      <c r="H246" s="147"/>
      <c r="I246" s="148"/>
    </row>
    <row r="247" spans="1:11">
      <c r="A247" s="2">
        <v>6</v>
      </c>
      <c r="B247" s="2" t="s">
        <v>493</v>
      </c>
      <c r="C247" s="146">
        <f>C84+C73+C72+C58</f>
        <v>355</v>
      </c>
      <c r="D247" s="146">
        <f>D84+D73+D72+D58</f>
        <v>0</v>
      </c>
      <c r="E247" s="5">
        <f t="shared" si="6"/>
        <v>100</v>
      </c>
      <c r="H247" s="147"/>
      <c r="I247" s="148"/>
    </row>
    <row r="248" spans="1:11">
      <c r="A248" s="2">
        <v>7</v>
      </c>
      <c r="B248" s="2" t="s">
        <v>494</v>
      </c>
      <c r="C248" s="146">
        <f>C57+C15+C50+C17+C8+C6+C39+C47+C71+C74+C77+C86</f>
        <v>828</v>
      </c>
      <c r="D248" s="146">
        <f>D57+D15+D50+D17+D8+D6+D39+D47+D71+D74+D77+D86</f>
        <v>15</v>
      </c>
      <c r="E248" s="5">
        <f t="shared" si="6"/>
        <v>98.188405797101453</v>
      </c>
      <c r="H248" s="147"/>
      <c r="I248" s="148"/>
    </row>
    <row r="249" spans="1:11">
      <c r="A249" s="2">
        <v>8</v>
      </c>
      <c r="B249" s="2" t="s">
        <v>495</v>
      </c>
      <c r="C249" s="146">
        <f>C69+C68+C80+C54+C53</f>
        <v>461</v>
      </c>
      <c r="D249" s="146">
        <f>D69+D68+D80+D54+D53</f>
        <v>0</v>
      </c>
      <c r="E249" s="5">
        <f t="shared" si="6"/>
        <v>100</v>
      </c>
      <c r="H249" s="147"/>
      <c r="I249" s="148"/>
    </row>
    <row r="250" spans="1:11">
      <c r="A250" s="2">
        <v>9</v>
      </c>
      <c r="B250" s="2" t="s">
        <v>496</v>
      </c>
      <c r="C250" s="146">
        <f>C20+C55+C12+C38+C27+C21+C31+C56+C22</f>
        <v>728</v>
      </c>
      <c r="D250" s="146">
        <f>D20+D55+D12+D38+D27+D21+D31+D56+D22</f>
        <v>0</v>
      </c>
      <c r="E250" s="5">
        <f t="shared" si="6"/>
        <v>100</v>
      </c>
      <c r="H250" s="147"/>
      <c r="I250" s="148"/>
    </row>
    <row r="251" spans="1:11">
      <c r="A251" s="116"/>
      <c r="B251" s="116"/>
      <c r="C251" s="147"/>
      <c r="D251" s="148"/>
      <c r="H251" s="147"/>
      <c r="I251" s="148"/>
    </row>
    <row r="252" spans="1:11">
      <c r="B252" s="123" t="s">
        <v>218</v>
      </c>
      <c r="C252" s="123"/>
      <c r="D252" s="123"/>
      <c r="E252" s="123"/>
      <c r="F252" s="123"/>
      <c r="G252" s="123"/>
      <c r="H252" s="123"/>
      <c r="I252" s="123"/>
      <c r="J252" s="123"/>
      <c r="K252" s="123"/>
    </row>
    <row r="253" spans="1:11">
      <c r="B253" s="353" t="s">
        <v>219</v>
      </c>
      <c r="C253" s="353"/>
      <c r="D253" s="353"/>
      <c r="E253" s="353"/>
      <c r="F253" s="353"/>
      <c r="G253" s="353"/>
      <c r="H253" s="353"/>
      <c r="I253" s="353"/>
      <c r="J253" s="353"/>
      <c r="K253" s="353"/>
    </row>
    <row r="254" spans="1:11">
      <c r="B254" s="358" t="s">
        <v>452</v>
      </c>
      <c r="C254" s="356"/>
      <c r="D254" s="356"/>
      <c r="E254" s="356"/>
      <c r="F254" s="356"/>
      <c r="G254" s="356"/>
      <c r="H254" s="356"/>
      <c r="I254" s="356"/>
      <c r="J254" s="356"/>
      <c r="K254" s="356"/>
    </row>
    <row r="255" spans="1:11">
      <c r="B255" s="358" t="s">
        <v>234</v>
      </c>
      <c r="C255" s="356"/>
      <c r="D255" s="356"/>
      <c r="E255" s="356"/>
      <c r="F255" s="356"/>
      <c r="G255" s="356"/>
      <c r="H255" s="356"/>
      <c r="I255" s="356"/>
      <c r="J255" s="356"/>
      <c r="K255" s="356"/>
    </row>
    <row r="256" spans="1:11">
      <c r="B256" s="358" t="s">
        <v>235</v>
      </c>
      <c r="C256" s="356"/>
      <c r="D256" s="356"/>
      <c r="E256" s="356"/>
      <c r="F256" s="356"/>
      <c r="G256" s="356"/>
      <c r="H256" s="356"/>
      <c r="I256" s="356"/>
      <c r="J256" s="356"/>
      <c r="K256" s="356"/>
    </row>
    <row r="257" spans="2:11">
      <c r="B257" s="358" t="s">
        <v>453</v>
      </c>
      <c r="C257" s="356"/>
      <c r="D257" s="356"/>
      <c r="E257" s="356"/>
      <c r="F257" s="356"/>
      <c r="G257" s="356"/>
      <c r="H257" s="356"/>
      <c r="I257" s="356"/>
      <c r="J257" s="356"/>
      <c r="K257" s="356"/>
    </row>
    <row r="258" spans="2:11">
      <c r="C258" s="11"/>
      <c r="D258" s="11"/>
      <c r="K258" s="11"/>
    </row>
    <row r="259" spans="2:11">
      <c r="B259" s="359" t="s">
        <v>398</v>
      </c>
      <c r="C259" s="359"/>
      <c r="D259" s="359"/>
      <c r="E259" s="359"/>
      <c r="F259" s="359"/>
      <c r="G259" s="359"/>
      <c r="H259" s="359"/>
      <c r="I259" s="359"/>
      <c r="J259" s="359"/>
      <c r="K259" s="359"/>
    </row>
    <row r="260" spans="2:11">
      <c r="B260" s="352" t="s">
        <v>454</v>
      </c>
      <c r="C260" s="357"/>
      <c r="D260" s="357"/>
      <c r="E260" s="357"/>
      <c r="F260" s="357"/>
      <c r="G260" s="357"/>
      <c r="H260" s="357"/>
      <c r="I260" s="357"/>
      <c r="J260" s="357"/>
      <c r="K260" s="357"/>
    </row>
    <row r="261" spans="2:11">
      <c r="B261" s="352" t="s">
        <v>455</v>
      </c>
      <c r="C261" s="357"/>
      <c r="D261" s="357"/>
      <c r="E261" s="357"/>
      <c r="F261" s="357"/>
      <c r="G261" s="357"/>
      <c r="H261" s="357"/>
      <c r="I261" s="357"/>
      <c r="J261" s="357"/>
      <c r="K261" s="357"/>
    </row>
    <row r="262" spans="2:11">
      <c r="B262" s="352" t="s">
        <v>456</v>
      </c>
      <c r="C262" s="357"/>
      <c r="D262" s="357"/>
      <c r="E262" s="357"/>
      <c r="F262" s="357"/>
      <c r="G262" s="357"/>
      <c r="H262" s="357"/>
      <c r="I262" s="357"/>
      <c r="J262" s="357"/>
      <c r="K262" s="357"/>
    </row>
    <row r="263" spans="2:11">
      <c r="B263" s="352" t="s">
        <v>457</v>
      </c>
      <c r="C263" s="357"/>
      <c r="D263" s="357"/>
      <c r="E263" s="357"/>
      <c r="F263" s="357"/>
      <c r="G263" s="357"/>
      <c r="H263" s="357"/>
      <c r="I263" s="357"/>
      <c r="J263" s="357"/>
      <c r="K263" s="357"/>
    </row>
  </sheetData>
  <autoFilter ref="A1:F180"/>
  <mergeCells count="10">
    <mergeCell ref="B260:K260"/>
    <mergeCell ref="B261:K261"/>
    <mergeCell ref="B262:K262"/>
    <mergeCell ref="B263:K263"/>
    <mergeCell ref="B253:K253"/>
    <mergeCell ref="B254:K254"/>
    <mergeCell ref="B255:K255"/>
    <mergeCell ref="B256:K256"/>
    <mergeCell ref="B257:K257"/>
    <mergeCell ref="B259:K259"/>
  </mergeCells>
  <conditionalFormatting sqref="E242:E250 E196:E211 E235:E239 E2:E193">
    <cfRule type="cellIs" dxfId="25" priority="46" operator="lessThan">
      <formula>85</formula>
    </cfRule>
    <cfRule type="cellIs" dxfId="24" priority="47" operator="between">
      <formula>99.99</formula>
      <formula>85</formula>
    </cfRule>
    <cfRule type="cellIs" dxfId="23" priority="48" operator="equal">
      <formula>100</formula>
    </cfRule>
  </conditionalFormatting>
  <conditionalFormatting sqref="E214:E232">
    <cfRule type="cellIs" dxfId="22" priority="1" operator="lessThan">
      <formula>85</formula>
    </cfRule>
    <cfRule type="cellIs" dxfId="21" priority="2" operator="between">
      <formula>99.99</formula>
      <formula>85</formula>
    </cfRule>
    <cfRule type="cellIs" dxfId="20" priority="3" operator="equal">
      <formula>100</formula>
    </cfRule>
  </conditionalFormatting>
  <hyperlinks>
    <hyperlink ref="H1" location="СВОД!A1" display="СВОД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K264"/>
  <sheetViews>
    <sheetView zoomScale="85" zoomScaleNormal="85" workbookViewId="0">
      <pane xSplit="1" ySplit="1" topLeftCell="B200" activePane="bottomRight" state="frozen"/>
      <selection activeCell="G201" sqref="G201"/>
      <selection pane="topRight" activeCell="G201" sqref="G201"/>
      <selection pane="bottomLeft" activeCell="G201" sqref="G201"/>
      <selection pane="bottomRight" activeCell="C196" sqref="C196:D239"/>
    </sheetView>
  </sheetViews>
  <sheetFormatPr defaultRowHeight="14.4"/>
  <cols>
    <col min="1" max="1" width="4" bestFit="1" customWidth="1"/>
    <col min="2" max="2" width="29.109375" bestFit="1" customWidth="1"/>
    <col min="3" max="3" width="7.6640625" customWidth="1"/>
    <col min="4" max="4" width="9.6640625" customWidth="1"/>
    <col min="5" max="5" width="7.5546875" bestFit="1" customWidth="1"/>
    <col min="6" max="6" width="11.21875" bestFit="1" customWidth="1"/>
    <col min="7" max="7" width="7.5546875" customWidth="1"/>
    <col min="8" max="8" width="20" bestFit="1" customWidth="1"/>
    <col min="9" max="9" width="20.6640625" bestFit="1" customWidth="1"/>
  </cols>
  <sheetData>
    <row r="1" spans="1:9" ht="28.95" customHeight="1">
      <c r="A1" s="78" t="s">
        <v>0</v>
      </c>
      <c r="B1" s="63" t="s">
        <v>1</v>
      </c>
      <c r="C1" s="63" t="s">
        <v>89</v>
      </c>
      <c r="D1" s="63" t="s">
        <v>101</v>
      </c>
      <c r="E1" s="63" t="s">
        <v>88</v>
      </c>
      <c r="F1" s="250" t="str">
        <f>СВОД!E1</f>
        <v>Супервайзер</v>
      </c>
      <c r="G1" s="9"/>
      <c r="H1" s="10" t="s">
        <v>100</v>
      </c>
    </row>
    <row r="2" spans="1:9">
      <c r="A2" s="1">
        <v>1</v>
      </c>
      <c r="B2" s="1" t="s">
        <v>2</v>
      </c>
      <c r="C2" s="118">
        <v>11</v>
      </c>
      <c r="D2" s="1">
        <v>0</v>
      </c>
      <c r="E2" s="5">
        <f>100-D2*100/C2</f>
        <v>100</v>
      </c>
      <c r="F2" s="250" t="str">
        <f>СВОД!E2</f>
        <v>Ахрамеева</v>
      </c>
      <c r="G2" s="13"/>
    </row>
    <row r="3" spans="1:9">
      <c r="A3" s="1">
        <v>2</v>
      </c>
      <c r="B3" s="1" t="s">
        <v>3</v>
      </c>
      <c r="C3" s="118">
        <v>11</v>
      </c>
      <c r="D3" s="1">
        <v>7</v>
      </c>
      <c r="E3" s="5">
        <f t="shared" ref="E3:E65" si="0">100-D3*100/C3</f>
        <v>36.363636363636367</v>
      </c>
      <c r="F3" s="250" t="str">
        <f>СВОД!E3</f>
        <v>Неуймина</v>
      </c>
      <c r="G3" s="13"/>
    </row>
    <row r="4" spans="1:9">
      <c r="A4" s="1">
        <v>3</v>
      </c>
      <c r="B4" s="1" t="s">
        <v>4</v>
      </c>
      <c r="C4" s="118">
        <v>11</v>
      </c>
      <c r="D4" s="1">
        <v>0</v>
      </c>
      <c r="E4" s="5">
        <f t="shared" si="0"/>
        <v>100</v>
      </c>
      <c r="F4" s="250" t="str">
        <f>СВОД!E4</f>
        <v>Неуймина</v>
      </c>
      <c r="G4" s="13"/>
    </row>
    <row r="5" spans="1:9">
      <c r="A5" s="1">
        <v>4</v>
      </c>
      <c r="B5" s="1" t="s">
        <v>5</v>
      </c>
      <c r="C5" s="118">
        <v>11</v>
      </c>
      <c r="D5" s="1">
        <v>1</v>
      </c>
      <c r="E5" s="5">
        <f t="shared" si="0"/>
        <v>90.909090909090907</v>
      </c>
      <c r="F5" s="250" t="str">
        <f>СВОД!E5</f>
        <v>Неуймина</v>
      </c>
      <c r="G5" s="13"/>
      <c r="H5" s="4">
        <v>100</v>
      </c>
      <c r="I5" s="48"/>
    </row>
    <row r="6" spans="1:9">
      <c r="A6" s="1">
        <v>5</v>
      </c>
      <c r="B6" s="1" t="s">
        <v>6</v>
      </c>
      <c r="C6" s="118">
        <v>11</v>
      </c>
      <c r="D6" s="1">
        <v>0</v>
      </c>
      <c r="E6" s="5">
        <f t="shared" si="0"/>
        <v>100</v>
      </c>
      <c r="F6" s="250" t="str">
        <f>СВОД!E6</f>
        <v>Дарьин</v>
      </c>
      <c r="G6" s="13"/>
      <c r="H6" s="4" t="s">
        <v>200</v>
      </c>
      <c r="I6" s="49"/>
    </row>
    <row r="7" spans="1:9">
      <c r="A7" s="1">
        <v>6</v>
      </c>
      <c r="B7" s="1" t="s">
        <v>7</v>
      </c>
      <c r="C7" s="118">
        <v>11</v>
      </c>
      <c r="D7" s="1">
        <v>1</v>
      </c>
      <c r="E7" s="5">
        <f t="shared" si="0"/>
        <v>90.909090909090907</v>
      </c>
      <c r="F7" s="250" t="str">
        <f>СВОД!E7</f>
        <v>Неуймина</v>
      </c>
      <c r="G7" s="13"/>
      <c r="H7" s="4" t="s">
        <v>188</v>
      </c>
      <c r="I7" s="50"/>
    </row>
    <row r="8" spans="1:9">
      <c r="A8" s="1">
        <v>7</v>
      </c>
      <c r="B8" s="1" t="s">
        <v>8</v>
      </c>
      <c r="C8" s="118">
        <v>1</v>
      </c>
      <c r="D8" s="1">
        <v>0</v>
      </c>
      <c r="E8" s="5">
        <f t="shared" si="0"/>
        <v>100</v>
      </c>
      <c r="F8" s="250" t="str">
        <f>СВОД!E8</f>
        <v>Дарьин</v>
      </c>
      <c r="G8" s="13"/>
    </row>
    <row r="9" spans="1:9">
      <c r="A9" s="1">
        <v>8</v>
      </c>
      <c r="B9" s="1" t="s">
        <v>9</v>
      </c>
      <c r="C9" s="118">
        <v>11</v>
      </c>
      <c r="D9" s="1">
        <v>0</v>
      </c>
      <c r="E9" s="5">
        <f t="shared" si="0"/>
        <v>100</v>
      </c>
      <c r="F9" s="250" t="str">
        <f>СВОД!E9</f>
        <v>Неуймина</v>
      </c>
      <c r="G9" s="13"/>
      <c r="H9" t="s">
        <v>288</v>
      </c>
      <c r="I9" s="125">
        <v>42158</v>
      </c>
    </row>
    <row r="10" spans="1:9">
      <c r="A10" s="1">
        <v>9</v>
      </c>
      <c r="B10" s="1" t="s">
        <v>10</v>
      </c>
      <c r="C10" s="118">
        <v>11</v>
      </c>
      <c r="D10" s="1">
        <v>0</v>
      </c>
      <c r="E10" s="5">
        <f t="shared" si="0"/>
        <v>100</v>
      </c>
      <c r="F10" s="250" t="str">
        <f>СВОД!E10</f>
        <v>Ахрамеева</v>
      </c>
      <c r="G10" s="13"/>
      <c r="H10" t="s">
        <v>289</v>
      </c>
      <c r="I10" t="s">
        <v>476</v>
      </c>
    </row>
    <row r="11" spans="1:9">
      <c r="A11" s="1">
        <v>10</v>
      </c>
      <c r="B11" s="1" t="s">
        <v>11</v>
      </c>
      <c r="C11" s="118">
        <v>11</v>
      </c>
      <c r="D11" s="1">
        <v>1</v>
      </c>
      <c r="E11" s="5">
        <f t="shared" si="0"/>
        <v>90.909090909090907</v>
      </c>
      <c r="F11" s="250" t="str">
        <f>СВОД!E11</f>
        <v>Калинина</v>
      </c>
      <c r="G11" s="13"/>
    </row>
    <row r="12" spans="1:9">
      <c r="A12" s="1">
        <v>11</v>
      </c>
      <c r="B12" s="1" t="s">
        <v>12</v>
      </c>
      <c r="C12" s="118">
        <v>11</v>
      </c>
      <c r="D12" s="1">
        <v>0</v>
      </c>
      <c r="E12" s="5">
        <f t="shared" si="0"/>
        <v>100</v>
      </c>
      <c r="F12" s="250" t="str">
        <f>СВОД!E12</f>
        <v>Дарьин</v>
      </c>
      <c r="G12" s="13"/>
      <c r="H12" s="137"/>
    </row>
    <row r="13" spans="1:9">
      <c r="A13" s="1">
        <v>12</v>
      </c>
      <c r="B13" s="1" t="s">
        <v>13</v>
      </c>
      <c r="C13" s="118">
        <v>11</v>
      </c>
      <c r="D13" s="1">
        <v>1</v>
      </c>
      <c r="E13" s="5">
        <f t="shared" si="0"/>
        <v>90.909090909090907</v>
      </c>
      <c r="F13" s="250" t="str">
        <f>СВОД!E13</f>
        <v>Неуймина</v>
      </c>
      <c r="G13" s="13"/>
    </row>
    <row r="14" spans="1:9">
      <c r="A14" s="1">
        <v>13</v>
      </c>
      <c r="B14" s="1" t="s">
        <v>14</v>
      </c>
      <c r="C14" s="118">
        <v>11</v>
      </c>
      <c r="D14" s="1">
        <v>0</v>
      </c>
      <c r="E14" s="5">
        <f t="shared" si="0"/>
        <v>100</v>
      </c>
      <c r="F14" s="250" t="str">
        <f>СВОД!E14</f>
        <v>Клементьева</v>
      </c>
      <c r="G14" s="13"/>
    </row>
    <row r="15" spans="1:9">
      <c r="A15" s="1">
        <v>14</v>
      </c>
      <c r="B15" s="1" t="s">
        <v>15</v>
      </c>
      <c r="C15" s="118">
        <v>11</v>
      </c>
      <c r="D15" s="1">
        <v>0</v>
      </c>
      <c r="E15" s="5">
        <f t="shared" si="0"/>
        <v>100</v>
      </c>
      <c r="F15" s="250" t="str">
        <f>СВОД!E15</f>
        <v>Хасанов</v>
      </c>
      <c r="G15" s="13"/>
    </row>
    <row r="16" spans="1:9">
      <c r="A16" s="1">
        <v>15</v>
      </c>
      <c r="B16" s="1" t="s">
        <v>16</v>
      </c>
      <c r="C16" s="118">
        <v>11</v>
      </c>
      <c r="D16" s="1">
        <v>1</v>
      </c>
      <c r="E16" s="5">
        <f t="shared" si="0"/>
        <v>90.909090909090907</v>
      </c>
      <c r="F16" s="250" t="str">
        <f>СВОД!E16</f>
        <v>Клементьева</v>
      </c>
      <c r="G16" s="13"/>
    </row>
    <row r="17" spans="1:7">
      <c r="A17" s="1">
        <v>16</v>
      </c>
      <c r="B17" s="1" t="s">
        <v>17</v>
      </c>
      <c r="C17" s="118">
        <v>11</v>
      </c>
      <c r="D17" s="1">
        <v>5</v>
      </c>
      <c r="E17" s="5">
        <f t="shared" si="0"/>
        <v>54.545454545454547</v>
      </c>
      <c r="F17" s="250" t="str">
        <f>СВОД!E17</f>
        <v>Хасанов</v>
      </c>
      <c r="G17" s="13"/>
    </row>
    <row r="18" spans="1:7">
      <c r="A18" s="1">
        <v>17</v>
      </c>
      <c r="B18" s="1" t="s">
        <v>18</v>
      </c>
      <c r="C18" s="118">
        <v>11</v>
      </c>
      <c r="D18" s="1">
        <v>0</v>
      </c>
      <c r="E18" s="5">
        <f t="shared" si="0"/>
        <v>100</v>
      </c>
      <c r="F18" s="250" t="str">
        <f>СВОД!E18</f>
        <v>Неуймина</v>
      </c>
      <c r="G18" s="13"/>
    </row>
    <row r="19" spans="1:7">
      <c r="A19" s="1">
        <v>18</v>
      </c>
      <c r="B19" s="1" t="s">
        <v>19</v>
      </c>
      <c r="C19" s="118">
        <v>11</v>
      </c>
      <c r="D19" s="1">
        <v>0</v>
      </c>
      <c r="E19" s="5">
        <f t="shared" si="0"/>
        <v>100</v>
      </c>
      <c r="F19" s="250" t="str">
        <f>СВОД!E19</f>
        <v>Клементьева</v>
      </c>
      <c r="G19" s="13"/>
    </row>
    <row r="20" spans="1:7">
      <c r="A20" s="1">
        <v>19</v>
      </c>
      <c r="B20" s="1" t="s">
        <v>20</v>
      </c>
      <c r="C20" s="118">
        <v>11</v>
      </c>
      <c r="D20" s="1">
        <v>0</v>
      </c>
      <c r="E20" s="5">
        <f t="shared" si="0"/>
        <v>100</v>
      </c>
      <c r="F20" s="250" t="str">
        <f>СВОД!E20</f>
        <v>Дарьин</v>
      </c>
      <c r="G20" s="13"/>
    </row>
    <row r="21" spans="1:7">
      <c r="A21" s="1">
        <v>20</v>
      </c>
      <c r="B21" s="1" t="s">
        <v>21</v>
      </c>
      <c r="C21" s="118">
        <v>11</v>
      </c>
      <c r="D21" s="1">
        <v>0</v>
      </c>
      <c r="E21" s="5">
        <f t="shared" si="0"/>
        <v>100</v>
      </c>
      <c r="F21" s="250" t="str">
        <f>СВОД!E21</f>
        <v>Калинина</v>
      </c>
      <c r="G21" s="13"/>
    </row>
    <row r="22" spans="1:7">
      <c r="A22" s="1">
        <v>21</v>
      </c>
      <c r="B22" s="1" t="s">
        <v>22</v>
      </c>
      <c r="C22" s="118">
        <v>11</v>
      </c>
      <c r="D22" s="1">
        <v>0</v>
      </c>
      <c r="E22" s="5">
        <f t="shared" si="0"/>
        <v>100</v>
      </c>
      <c r="F22" s="250" t="str">
        <f>СВОД!E22</f>
        <v>Жарникова</v>
      </c>
      <c r="G22" s="13"/>
    </row>
    <row r="23" spans="1:7">
      <c r="A23" s="1">
        <v>22</v>
      </c>
      <c r="B23" s="1" t="s">
        <v>23</v>
      </c>
      <c r="C23" s="118">
        <v>1</v>
      </c>
      <c r="D23" s="1">
        <v>0</v>
      </c>
      <c r="E23" s="5">
        <f t="shared" si="0"/>
        <v>100</v>
      </c>
      <c r="F23" s="250" t="str">
        <f>СВОД!E23</f>
        <v>Мазырин</v>
      </c>
      <c r="G23" s="13"/>
    </row>
    <row r="24" spans="1:7">
      <c r="A24" s="1">
        <v>23</v>
      </c>
      <c r="B24" s="1" t="s">
        <v>24</v>
      </c>
      <c r="C24" s="118">
        <v>11</v>
      </c>
      <c r="D24" s="1">
        <v>4</v>
      </c>
      <c r="E24" s="5">
        <f t="shared" si="0"/>
        <v>63.636363636363633</v>
      </c>
      <c r="F24" s="250" t="str">
        <f>СВОД!E24</f>
        <v>Мансурова</v>
      </c>
      <c r="G24" s="13"/>
    </row>
    <row r="25" spans="1:7">
      <c r="A25" s="1">
        <v>24</v>
      </c>
      <c r="B25" s="1" t="s">
        <v>25</v>
      </c>
      <c r="C25" s="118">
        <v>11</v>
      </c>
      <c r="D25" s="1">
        <v>0</v>
      </c>
      <c r="E25" s="5">
        <f t="shared" si="0"/>
        <v>100</v>
      </c>
      <c r="F25" s="250" t="str">
        <f>СВОД!E25</f>
        <v>Ахрамеева</v>
      </c>
      <c r="G25" s="13"/>
    </row>
    <row r="26" spans="1:7">
      <c r="A26" s="1">
        <v>25</v>
      </c>
      <c r="B26" s="1" t="s">
        <v>26</v>
      </c>
      <c r="C26" s="118">
        <v>11</v>
      </c>
      <c r="D26" s="1">
        <v>0</v>
      </c>
      <c r="E26" s="5">
        <f t="shared" si="0"/>
        <v>100</v>
      </c>
      <c r="F26" s="250" t="str">
        <f>СВОД!E26</f>
        <v>Мансурова</v>
      </c>
      <c r="G26" s="13"/>
    </row>
    <row r="27" spans="1:7">
      <c r="A27" s="1">
        <v>26</v>
      </c>
      <c r="B27" s="1" t="s">
        <v>27</v>
      </c>
      <c r="C27" s="118">
        <v>11</v>
      </c>
      <c r="D27" s="1">
        <v>0</v>
      </c>
      <c r="E27" s="5">
        <f t="shared" si="0"/>
        <v>100</v>
      </c>
      <c r="F27" s="250" t="str">
        <f>СВОД!E27</f>
        <v>Жарникова</v>
      </c>
      <c r="G27" s="13"/>
    </row>
    <row r="28" spans="1:7">
      <c r="A28" s="1">
        <v>27</v>
      </c>
      <c r="B28" s="1" t="s">
        <v>28</v>
      </c>
      <c r="C28" s="118">
        <v>11</v>
      </c>
      <c r="D28" s="1">
        <v>0</v>
      </c>
      <c r="E28" s="5">
        <f t="shared" si="0"/>
        <v>100</v>
      </c>
      <c r="F28" s="250" t="str">
        <f>СВОД!E28</f>
        <v>Клементьева</v>
      </c>
      <c r="G28" s="13"/>
    </row>
    <row r="29" spans="1:7">
      <c r="A29" s="1">
        <v>28</v>
      </c>
      <c r="B29" s="1" t="s">
        <v>29</v>
      </c>
      <c r="C29" s="118">
        <v>1</v>
      </c>
      <c r="D29" s="1">
        <v>0</v>
      </c>
      <c r="E29" s="5">
        <f t="shared" si="0"/>
        <v>100</v>
      </c>
      <c r="F29" s="250" t="str">
        <f>СВОД!E29</f>
        <v>Калинина</v>
      </c>
      <c r="G29" s="13"/>
    </row>
    <row r="30" spans="1:7">
      <c r="A30" s="1">
        <v>29</v>
      </c>
      <c r="B30" s="1" t="s">
        <v>30</v>
      </c>
      <c r="C30" s="118">
        <v>1</v>
      </c>
      <c r="D30" s="1">
        <v>0</v>
      </c>
      <c r="E30" s="5">
        <f t="shared" si="0"/>
        <v>100</v>
      </c>
      <c r="F30" s="250" t="str">
        <f>СВОД!E30</f>
        <v>Неуймина</v>
      </c>
      <c r="G30" s="13"/>
    </row>
    <row r="31" spans="1:7">
      <c r="A31" s="1">
        <v>30</v>
      </c>
      <c r="B31" s="2" t="s">
        <v>31</v>
      </c>
      <c r="C31" s="118">
        <v>1</v>
      </c>
      <c r="D31" s="1">
        <v>0</v>
      </c>
      <c r="E31" s="5">
        <f t="shared" si="0"/>
        <v>100</v>
      </c>
      <c r="F31" s="250" t="str">
        <f>СВОД!E31</f>
        <v>Калинина</v>
      </c>
      <c r="G31" s="13"/>
    </row>
    <row r="32" spans="1:7">
      <c r="A32" s="1">
        <v>31</v>
      </c>
      <c r="B32" s="2" t="s">
        <v>32</v>
      </c>
      <c r="C32" s="118">
        <v>1</v>
      </c>
      <c r="D32" s="1">
        <v>0</v>
      </c>
      <c r="E32" s="5">
        <f t="shared" si="0"/>
        <v>100</v>
      </c>
      <c r="F32" s="250" t="str">
        <f>СВОД!E32</f>
        <v>Мазырин</v>
      </c>
      <c r="G32" s="13"/>
    </row>
    <row r="33" spans="1:7">
      <c r="A33" s="1">
        <v>32</v>
      </c>
      <c r="B33" s="2" t="s">
        <v>33</v>
      </c>
      <c r="C33" s="118">
        <v>11</v>
      </c>
      <c r="D33" s="1">
        <v>0</v>
      </c>
      <c r="E33" s="5">
        <f t="shared" si="0"/>
        <v>100</v>
      </c>
      <c r="F33" s="250" t="str">
        <f>СВОД!E33</f>
        <v>Ахрамеева</v>
      </c>
      <c r="G33" s="13"/>
    </row>
    <row r="34" spans="1:7">
      <c r="A34" s="1">
        <v>33</v>
      </c>
      <c r="B34" s="2" t="s">
        <v>34</v>
      </c>
      <c r="C34" s="118">
        <v>11</v>
      </c>
      <c r="D34" s="1">
        <v>0</v>
      </c>
      <c r="E34" s="5">
        <f t="shared" si="0"/>
        <v>100</v>
      </c>
      <c r="F34" s="250" t="str">
        <f>СВОД!E34</f>
        <v>Ахрамеева</v>
      </c>
      <c r="G34" s="13"/>
    </row>
    <row r="35" spans="1:7">
      <c r="A35" s="1">
        <v>34</v>
      </c>
      <c r="B35" s="2" t="s">
        <v>35</v>
      </c>
      <c r="C35" s="118">
        <v>1</v>
      </c>
      <c r="D35" s="1">
        <v>0</v>
      </c>
      <c r="E35" s="5">
        <f t="shared" si="0"/>
        <v>100</v>
      </c>
      <c r="F35" s="250" t="str">
        <f>СВОД!E35</f>
        <v>Мансурова</v>
      </c>
      <c r="G35" s="13"/>
    </row>
    <row r="36" spans="1:7">
      <c r="A36" s="1">
        <v>35</v>
      </c>
      <c r="B36" s="2" t="s">
        <v>36</v>
      </c>
      <c r="C36" s="118">
        <v>11</v>
      </c>
      <c r="D36" s="1">
        <v>0</v>
      </c>
      <c r="E36" s="5">
        <f t="shared" si="0"/>
        <v>100</v>
      </c>
      <c r="F36" s="250" t="str">
        <f>СВОД!E36</f>
        <v>Ахрамеева</v>
      </c>
      <c r="G36" s="13"/>
    </row>
    <row r="37" spans="1:7">
      <c r="A37" s="1">
        <v>36</v>
      </c>
      <c r="B37" s="2" t="s">
        <v>37</v>
      </c>
      <c r="C37" s="118">
        <v>7</v>
      </c>
      <c r="D37" s="1">
        <v>0</v>
      </c>
      <c r="E37" s="5">
        <f t="shared" si="0"/>
        <v>100</v>
      </c>
      <c r="F37" s="250" t="str">
        <f>СВОД!E37</f>
        <v>Мазырин</v>
      </c>
      <c r="G37" s="13"/>
    </row>
    <row r="38" spans="1:7">
      <c r="A38" s="1">
        <v>37</v>
      </c>
      <c r="B38" s="2" t="s">
        <v>38</v>
      </c>
      <c r="C38" s="118">
        <v>11</v>
      </c>
      <c r="D38" s="1">
        <v>0</v>
      </c>
      <c r="E38" s="5">
        <f t="shared" si="0"/>
        <v>100</v>
      </c>
      <c r="F38" s="250" t="str">
        <f>СВОД!E38</f>
        <v>Жарникова</v>
      </c>
      <c r="G38" s="13"/>
    </row>
    <row r="39" spans="1:7">
      <c r="A39" s="1">
        <v>38</v>
      </c>
      <c r="B39" s="2" t="s">
        <v>39</v>
      </c>
      <c r="C39" s="118">
        <v>11</v>
      </c>
      <c r="D39" s="1">
        <v>0</v>
      </c>
      <c r="E39" s="5">
        <f t="shared" si="0"/>
        <v>100</v>
      </c>
      <c r="F39" s="250" t="str">
        <f>СВОД!E39</f>
        <v>Хасанов</v>
      </c>
      <c r="G39" s="13"/>
    </row>
    <row r="40" spans="1:7">
      <c r="A40" s="1">
        <v>39</v>
      </c>
      <c r="B40" s="2" t="s">
        <v>40</v>
      </c>
      <c r="C40" s="118">
        <v>11</v>
      </c>
      <c r="D40" s="1">
        <v>0</v>
      </c>
      <c r="E40" s="5">
        <f t="shared" si="0"/>
        <v>100</v>
      </c>
      <c r="F40" s="250" t="str">
        <f>СВОД!E40</f>
        <v>Ахрамеева</v>
      </c>
      <c r="G40" s="13"/>
    </row>
    <row r="41" spans="1:7">
      <c r="A41" s="1">
        <v>40</v>
      </c>
      <c r="B41" s="2" t="s">
        <v>41</v>
      </c>
      <c r="C41" s="118">
        <v>11</v>
      </c>
      <c r="D41" s="1">
        <v>0</v>
      </c>
      <c r="E41" s="5">
        <f t="shared" si="0"/>
        <v>100</v>
      </c>
      <c r="F41" s="250" t="str">
        <f>СВОД!E41</f>
        <v>Ахрамеева</v>
      </c>
      <c r="G41" s="13"/>
    </row>
    <row r="42" spans="1:7">
      <c r="A42" s="1">
        <v>41</v>
      </c>
      <c r="B42" s="2" t="s">
        <v>42</v>
      </c>
      <c r="C42" s="118">
        <v>11</v>
      </c>
      <c r="D42" s="1">
        <v>0</v>
      </c>
      <c r="E42" s="5">
        <f t="shared" si="0"/>
        <v>100</v>
      </c>
      <c r="F42" s="250" t="str">
        <f>СВОД!E42</f>
        <v>Неуймина</v>
      </c>
      <c r="G42" s="13"/>
    </row>
    <row r="43" spans="1:7">
      <c r="A43" s="1">
        <v>42</v>
      </c>
      <c r="B43" s="2" t="s">
        <v>43</v>
      </c>
      <c r="C43" s="118">
        <v>11</v>
      </c>
      <c r="D43" s="1">
        <v>0</v>
      </c>
      <c r="E43" s="5">
        <f t="shared" si="0"/>
        <v>100</v>
      </c>
      <c r="F43" s="250" t="str">
        <f>СВОД!E43</f>
        <v>Клементьева</v>
      </c>
      <c r="G43" s="13"/>
    </row>
    <row r="44" spans="1:7">
      <c r="A44" s="1">
        <v>43</v>
      </c>
      <c r="B44" s="2" t="s">
        <v>44</v>
      </c>
      <c r="C44" s="118">
        <v>11</v>
      </c>
      <c r="D44" s="1">
        <v>3</v>
      </c>
      <c r="E44" s="5">
        <f t="shared" si="0"/>
        <v>72.72727272727272</v>
      </c>
      <c r="F44" s="250" t="str">
        <f>СВОД!E44</f>
        <v>Неуймина</v>
      </c>
      <c r="G44" s="13"/>
    </row>
    <row r="45" spans="1:7">
      <c r="A45" s="1">
        <v>44</v>
      </c>
      <c r="B45" s="2" t="s">
        <v>45</v>
      </c>
      <c r="C45" s="118">
        <v>11</v>
      </c>
      <c r="D45" s="1">
        <v>0</v>
      </c>
      <c r="E45" s="5">
        <f t="shared" si="0"/>
        <v>100</v>
      </c>
      <c r="F45" s="250" t="str">
        <f>СВОД!E45</f>
        <v>Клементьева</v>
      </c>
      <c r="G45" s="13"/>
    </row>
    <row r="46" spans="1:7">
      <c r="A46" s="1">
        <v>45</v>
      </c>
      <c r="B46" s="2" t="s">
        <v>46</v>
      </c>
      <c r="C46" s="118">
        <v>11</v>
      </c>
      <c r="D46" s="1">
        <v>0</v>
      </c>
      <c r="E46" s="5">
        <f t="shared" si="0"/>
        <v>100</v>
      </c>
      <c r="F46" s="250" t="str">
        <f>СВОД!E46</f>
        <v>Мансурова</v>
      </c>
      <c r="G46" s="13"/>
    </row>
    <row r="47" spans="1:7">
      <c r="A47" s="1">
        <v>46</v>
      </c>
      <c r="B47" s="2" t="s">
        <v>47</v>
      </c>
      <c r="C47" s="118">
        <v>11</v>
      </c>
      <c r="D47" s="1">
        <v>0</v>
      </c>
      <c r="E47" s="5">
        <f t="shared" si="0"/>
        <v>100</v>
      </c>
      <c r="F47" s="250" t="str">
        <f>СВОД!E47</f>
        <v>Хасанов</v>
      </c>
      <c r="G47" s="13"/>
    </row>
    <row r="48" spans="1:7">
      <c r="A48" s="1">
        <v>47</v>
      </c>
      <c r="B48" s="2" t="s">
        <v>48</v>
      </c>
      <c r="C48" s="118">
        <v>11</v>
      </c>
      <c r="D48" s="1">
        <v>0</v>
      </c>
      <c r="E48" s="5">
        <f t="shared" si="0"/>
        <v>100</v>
      </c>
      <c r="F48" s="250" t="str">
        <f>СВОД!E48</f>
        <v>Неуймина</v>
      </c>
      <c r="G48" s="13"/>
    </row>
    <row r="49" spans="1:7">
      <c r="A49" s="1">
        <v>48</v>
      </c>
      <c r="B49" s="2" t="s">
        <v>49</v>
      </c>
      <c r="C49" s="118">
        <v>7</v>
      </c>
      <c r="D49" s="1">
        <v>0</v>
      </c>
      <c r="E49" s="5">
        <f t="shared" si="0"/>
        <v>100</v>
      </c>
      <c r="F49" s="250" t="str">
        <f>СВОД!E49</f>
        <v>Мазырин</v>
      </c>
      <c r="G49" s="13"/>
    </row>
    <row r="50" spans="1:7">
      <c r="A50" s="1">
        <v>49</v>
      </c>
      <c r="B50" s="2" t="s">
        <v>50</v>
      </c>
      <c r="C50" s="118">
        <v>11</v>
      </c>
      <c r="D50" s="1">
        <v>0</v>
      </c>
      <c r="E50" s="5">
        <f t="shared" si="0"/>
        <v>100</v>
      </c>
      <c r="F50" s="250" t="str">
        <f>СВОД!E50</f>
        <v>Жарникова</v>
      </c>
      <c r="G50" s="13"/>
    </row>
    <row r="51" spans="1:7">
      <c r="A51" s="1">
        <v>50</v>
      </c>
      <c r="B51" s="2" t="s">
        <v>51</v>
      </c>
      <c r="C51" s="118">
        <v>11</v>
      </c>
      <c r="D51" s="1">
        <v>0</v>
      </c>
      <c r="E51" s="5">
        <f t="shared" si="0"/>
        <v>100</v>
      </c>
      <c r="F51" s="250" t="str">
        <f>СВОД!E51</f>
        <v>Ахрамеева</v>
      </c>
      <c r="G51" s="13"/>
    </row>
    <row r="52" spans="1:7">
      <c r="A52" s="1">
        <v>51</v>
      </c>
      <c r="B52" s="2" t="s">
        <v>52</v>
      </c>
      <c r="C52" s="118">
        <v>11</v>
      </c>
      <c r="D52" s="1">
        <v>0</v>
      </c>
      <c r="E52" s="5">
        <f t="shared" si="0"/>
        <v>100</v>
      </c>
      <c r="F52" s="250" t="str">
        <f>СВОД!E52</f>
        <v>Мансурова</v>
      </c>
      <c r="G52" s="13"/>
    </row>
    <row r="53" spans="1:7">
      <c r="A53" s="1">
        <v>52</v>
      </c>
      <c r="B53" s="2" t="s">
        <v>53</v>
      </c>
      <c r="C53" s="118">
        <v>11</v>
      </c>
      <c r="D53" s="1">
        <v>0</v>
      </c>
      <c r="E53" s="5">
        <f t="shared" si="0"/>
        <v>100</v>
      </c>
      <c r="F53" s="250" t="str">
        <f>СВОД!E53</f>
        <v>Петухов</v>
      </c>
      <c r="G53" s="13"/>
    </row>
    <row r="54" spans="1:7">
      <c r="A54" s="1">
        <v>53</v>
      </c>
      <c r="B54" s="2" t="s">
        <v>54</v>
      </c>
      <c r="C54" s="118">
        <v>11</v>
      </c>
      <c r="D54" s="1">
        <v>0</v>
      </c>
      <c r="E54" s="5">
        <f t="shared" si="0"/>
        <v>100</v>
      </c>
      <c r="F54" s="250" t="str">
        <f>СВОД!E54</f>
        <v>Петухов</v>
      </c>
      <c r="G54" s="13"/>
    </row>
    <row r="55" spans="1:7">
      <c r="A55" s="1">
        <v>54</v>
      </c>
      <c r="B55" s="2" t="s">
        <v>55</v>
      </c>
      <c r="C55" s="118">
        <v>1</v>
      </c>
      <c r="D55" s="1">
        <v>0</v>
      </c>
      <c r="E55" s="5">
        <f t="shared" si="0"/>
        <v>100</v>
      </c>
      <c r="F55" s="250" t="str">
        <f>СВОД!E55</f>
        <v>Жарникова</v>
      </c>
      <c r="G55" s="13"/>
    </row>
    <row r="56" spans="1:7">
      <c r="A56" s="1">
        <v>55</v>
      </c>
      <c r="B56" s="2" t="s">
        <v>56</v>
      </c>
      <c r="C56" s="118">
        <v>11</v>
      </c>
      <c r="D56" s="1">
        <v>0</v>
      </c>
      <c r="E56" s="5">
        <f t="shared" si="0"/>
        <v>100</v>
      </c>
      <c r="F56" s="250" t="str">
        <f>СВОД!E56</f>
        <v>Жарникова</v>
      </c>
      <c r="G56" s="13"/>
    </row>
    <row r="57" spans="1:7">
      <c r="A57" s="1">
        <v>56</v>
      </c>
      <c r="B57" s="2" t="s">
        <v>57</v>
      </c>
      <c r="C57" s="118">
        <v>1</v>
      </c>
      <c r="D57" s="1">
        <v>0</v>
      </c>
      <c r="E57" s="5">
        <f t="shared" si="0"/>
        <v>100</v>
      </c>
      <c r="F57" s="250" t="str">
        <f>СВОД!E57</f>
        <v>Жарникова</v>
      </c>
      <c r="G57" s="13"/>
    </row>
    <row r="58" spans="1:7">
      <c r="A58" s="1">
        <v>58</v>
      </c>
      <c r="B58" s="2" t="s">
        <v>59</v>
      </c>
      <c r="C58" s="118">
        <v>11</v>
      </c>
      <c r="D58" s="1">
        <v>0</v>
      </c>
      <c r="E58" s="5">
        <f t="shared" si="0"/>
        <v>100</v>
      </c>
      <c r="F58" s="250" t="str">
        <f>СВОД!E58</f>
        <v>Ахрамеева</v>
      </c>
      <c r="G58" s="13"/>
    </row>
    <row r="59" spans="1:7">
      <c r="A59" s="1">
        <v>59</v>
      </c>
      <c r="B59" s="2" t="s">
        <v>60</v>
      </c>
      <c r="C59" s="118">
        <v>11</v>
      </c>
      <c r="D59" s="1">
        <v>0</v>
      </c>
      <c r="E59" s="5">
        <f t="shared" si="0"/>
        <v>100</v>
      </c>
      <c r="F59" s="250" t="str">
        <f>СВОД!E59</f>
        <v>Ахрамеева</v>
      </c>
      <c r="G59" s="13"/>
    </row>
    <row r="60" spans="1:7">
      <c r="A60" s="1">
        <v>60</v>
      </c>
      <c r="B60" s="2" t="s">
        <v>61</v>
      </c>
      <c r="C60" s="118">
        <v>11</v>
      </c>
      <c r="D60" s="1">
        <v>0</v>
      </c>
      <c r="E60" s="5">
        <f t="shared" si="0"/>
        <v>100</v>
      </c>
      <c r="F60" s="250" t="str">
        <f>СВОД!E60</f>
        <v>Ахрамеева</v>
      </c>
      <c r="G60" s="13"/>
    </row>
    <row r="61" spans="1:7">
      <c r="A61" s="1">
        <v>61</v>
      </c>
      <c r="B61" s="2" t="s">
        <v>62</v>
      </c>
      <c r="C61" s="118">
        <v>11</v>
      </c>
      <c r="D61" s="1">
        <v>0</v>
      </c>
      <c r="E61" s="5">
        <f t="shared" si="0"/>
        <v>100</v>
      </c>
      <c r="F61" s="250" t="str">
        <f>СВОД!E61</f>
        <v>Трусов</v>
      </c>
      <c r="G61" s="13"/>
    </row>
    <row r="62" spans="1:7">
      <c r="A62" s="1">
        <v>62</v>
      </c>
      <c r="B62" s="2" t="s">
        <v>63</v>
      </c>
      <c r="C62" s="118">
        <v>1</v>
      </c>
      <c r="D62" s="1">
        <v>0</v>
      </c>
      <c r="E62" s="5">
        <f t="shared" si="0"/>
        <v>100</v>
      </c>
      <c r="F62" s="250" t="str">
        <f>СВОД!E62</f>
        <v>Неуймина</v>
      </c>
      <c r="G62" s="13"/>
    </row>
    <row r="63" spans="1:7">
      <c r="A63" s="1">
        <v>63</v>
      </c>
      <c r="B63" s="2" t="s">
        <v>64</v>
      </c>
      <c r="C63" s="118">
        <v>11</v>
      </c>
      <c r="D63" s="1">
        <v>0</v>
      </c>
      <c r="E63" s="5">
        <f t="shared" si="0"/>
        <v>100</v>
      </c>
      <c r="F63" s="250" t="str">
        <f>СВОД!E63</f>
        <v>Ахрамеева</v>
      </c>
      <c r="G63" s="13"/>
    </row>
    <row r="64" spans="1:7">
      <c r="A64" s="1">
        <v>64</v>
      </c>
      <c r="B64" s="2" t="s">
        <v>65</v>
      </c>
      <c r="C64" s="118">
        <v>7</v>
      </c>
      <c r="D64" s="1">
        <v>0</v>
      </c>
      <c r="E64" s="5">
        <f t="shared" si="0"/>
        <v>100</v>
      </c>
      <c r="F64" s="250" t="str">
        <f>СВОД!E64</f>
        <v>Мазырин</v>
      </c>
      <c r="G64" s="13"/>
    </row>
    <row r="65" spans="1:7">
      <c r="A65" s="1">
        <v>65</v>
      </c>
      <c r="B65" s="2" t="s">
        <v>66</v>
      </c>
      <c r="C65" s="118">
        <v>11</v>
      </c>
      <c r="D65" s="1">
        <v>0</v>
      </c>
      <c r="E65" s="5">
        <f t="shared" si="0"/>
        <v>100</v>
      </c>
      <c r="F65" s="250" t="str">
        <f>СВОД!E65</f>
        <v>Калинина</v>
      </c>
      <c r="G65" s="13"/>
    </row>
    <row r="66" spans="1:7">
      <c r="A66" s="1">
        <v>66</v>
      </c>
      <c r="B66" s="2" t="s">
        <v>67</v>
      </c>
      <c r="C66" s="118">
        <v>1</v>
      </c>
      <c r="D66" s="1">
        <v>0</v>
      </c>
      <c r="E66" s="5">
        <f t="shared" ref="E66:E72" si="1">100-D66*100/C66</f>
        <v>100</v>
      </c>
      <c r="F66" s="250" t="str">
        <f>СВОД!E66</f>
        <v>Клементьева</v>
      </c>
      <c r="G66" s="13"/>
    </row>
    <row r="67" spans="1:7">
      <c r="A67" s="1">
        <v>67</v>
      </c>
      <c r="B67" s="2" t="s">
        <v>68</v>
      </c>
      <c r="C67" s="118">
        <v>11</v>
      </c>
      <c r="D67" s="1">
        <v>1</v>
      </c>
      <c r="E67" s="5">
        <f t="shared" si="1"/>
        <v>90.909090909090907</v>
      </c>
      <c r="F67" s="250" t="str">
        <f>СВОД!E67</f>
        <v>Мансурова</v>
      </c>
      <c r="G67" s="13"/>
    </row>
    <row r="68" spans="1:7">
      <c r="A68" s="1">
        <v>68</v>
      </c>
      <c r="B68" s="2" t="s">
        <v>69</v>
      </c>
      <c r="C68" s="118">
        <v>11</v>
      </c>
      <c r="D68" s="1">
        <v>0</v>
      </c>
      <c r="E68" s="5">
        <f t="shared" si="1"/>
        <v>100</v>
      </c>
      <c r="F68" s="250" t="str">
        <f>СВОД!E68</f>
        <v>Ахтямова</v>
      </c>
      <c r="G68" s="13"/>
    </row>
    <row r="69" spans="1:7">
      <c r="A69" s="1">
        <v>69</v>
      </c>
      <c r="B69" s="2" t="s">
        <v>70</v>
      </c>
      <c r="C69" s="118">
        <v>11</v>
      </c>
      <c r="D69" s="1">
        <v>0</v>
      </c>
      <c r="E69" s="5">
        <f t="shared" si="1"/>
        <v>100</v>
      </c>
      <c r="F69" s="250" t="str">
        <f>СВОД!E69</f>
        <v>Петухов</v>
      </c>
      <c r="G69" s="13"/>
    </row>
    <row r="70" spans="1:7">
      <c r="A70" s="1">
        <v>70</v>
      </c>
      <c r="B70" s="2" t="s">
        <v>71</v>
      </c>
      <c r="C70" s="118">
        <v>11</v>
      </c>
      <c r="D70" s="1">
        <v>1</v>
      </c>
      <c r="E70" s="5">
        <f t="shared" si="1"/>
        <v>90.909090909090907</v>
      </c>
      <c r="F70" s="250" t="str">
        <f>СВОД!E70</f>
        <v>Мансурова</v>
      </c>
      <c r="G70" s="13"/>
    </row>
    <row r="71" spans="1:7">
      <c r="A71" s="1">
        <v>71</v>
      </c>
      <c r="B71" s="2" t="s">
        <v>72</v>
      </c>
      <c r="C71" s="118">
        <v>11</v>
      </c>
      <c r="D71" s="1">
        <v>0</v>
      </c>
      <c r="E71" s="5">
        <f t="shared" si="1"/>
        <v>100</v>
      </c>
      <c r="F71" s="250" t="str">
        <f>СВОД!E71</f>
        <v>Хасанов</v>
      </c>
      <c r="G71" s="13"/>
    </row>
    <row r="72" spans="1:7">
      <c r="A72" s="1">
        <v>72</v>
      </c>
      <c r="B72" s="2" t="s">
        <v>73</v>
      </c>
      <c r="C72" s="118">
        <v>1</v>
      </c>
      <c r="D72" s="1">
        <v>0</v>
      </c>
      <c r="E72" s="5">
        <f t="shared" si="1"/>
        <v>100</v>
      </c>
      <c r="F72" s="250" t="str">
        <f>СВОД!E72</f>
        <v>Савченко</v>
      </c>
      <c r="G72" s="13"/>
    </row>
    <row r="73" spans="1:7">
      <c r="A73" s="1">
        <v>73</v>
      </c>
      <c r="B73" s="2" t="s">
        <v>165</v>
      </c>
      <c r="C73" s="118">
        <v>11</v>
      </c>
      <c r="D73" s="1">
        <v>1</v>
      </c>
      <c r="E73" s="5">
        <f t="shared" ref="E73:E139" si="2">100-D73*100/C73</f>
        <v>90.909090909090907</v>
      </c>
      <c r="F73" s="250" t="str">
        <f>СВОД!E73</f>
        <v>Савченко</v>
      </c>
    </row>
    <row r="74" spans="1:7">
      <c r="A74" s="1">
        <v>74</v>
      </c>
      <c r="B74" s="2" t="s">
        <v>166</v>
      </c>
      <c r="C74" s="118">
        <v>11</v>
      </c>
      <c r="D74" s="1">
        <v>0</v>
      </c>
      <c r="E74" s="5">
        <f t="shared" si="2"/>
        <v>100</v>
      </c>
      <c r="F74" s="250" t="str">
        <f>СВОД!E74</f>
        <v>Жарникова</v>
      </c>
    </row>
    <row r="75" spans="1:7">
      <c r="A75" s="132">
        <v>75</v>
      </c>
      <c r="B75" s="133" t="s">
        <v>568</v>
      </c>
      <c r="C75" s="118">
        <v>11</v>
      </c>
      <c r="D75" s="1">
        <v>0</v>
      </c>
      <c r="E75" s="5">
        <f t="shared" si="2"/>
        <v>100</v>
      </c>
      <c r="F75" s="250" t="str">
        <f>СВОД!E75</f>
        <v>Хасанов</v>
      </c>
    </row>
    <row r="76" spans="1:7">
      <c r="A76" s="132">
        <v>76</v>
      </c>
      <c r="B76" s="133" t="s">
        <v>478</v>
      </c>
      <c r="C76" s="118">
        <v>11</v>
      </c>
      <c r="D76" s="1">
        <v>0</v>
      </c>
      <c r="E76" s="5">
        <f t="shared" si="2"/>
        <v>100</v>
      </c>
      <c r="F76" s="250" t="str">
        <f>СВОД!E76</f>
        <v>Трусов</v>
      </c>
    </row>
    <row r="77" spans="1:7">
      <c r="A77" s="1">
        <v>77</v>
      </c>
      <c r="B77" s="2" t="s">
        <v>445</v>
      </c>
      <c r="C77" s="118">
        <v>11</v>
      </c>
      <c r="D77" s="1">
        <v>0</v>
      </c>
      <c r="E77" s="5">
        <f t="shared" si="2"/>
        <v>100</v>
      </c>
      <c r="F77" s="250" t="str">
        <f>СВОД!E77</f>
        <v>Хасанов</v>
      </c>
    </row>
    <row r="78" spans="1:7">
      <c r="A78" s="132">
        <v>78</v>
      </c>
      <c r="B78" s="133" t="s">
        <v>444</v>
      </c>
      <c r="C78" s="118">
        <v>11</v>
      </c>
      <c r="D78" s="1">
        <v>0</v>
      </c>
      <c r="E78" s="5">
        <f t="shared" si="2"/>
        <v>100</v>
      </c>
      <c r="F78" s="250" t="str">
        <f>СВОД!E78</f>
        <v>Ахрамеева</v>
      </c>
    </row>
    <row r="79" spans="1:7">
      <c r="A79" s="132">
        <v>79</v>
      </c>
      <c r="B79" s="133" t="s">
        <v>482</v>
      </c>
      <c r="C79" s="118">
        <v>11</v>
      </c>
      <c r="D79" s="1">
        <v>0</v>
      </c>
      <c r="E79" s="5">
        <f t="shared" si="2"/>
        <v>100</v>
      </c>
      <c r="F79" s="250" t="str">
        <f>СВОД!E79</f>
        <v>Клементьева</v>
      </c>
    </row>
    <row r="80" spans="1:7">
      <c r="A80" s="1">
        <v>80</v>
      </c>
      <c r="B80" s="2" t="s">
        <v>475</v>
      </c>
      <c r="C80" s="118">
        <v>11</v>
      </c>
      <c r="D80" s="1">
        <v>0</v>
      </c>
      <c r="E80" s="5">
        <f t="shared" si="2"/>
        <v>100</v>
      </c>
      <c r="F80" s="250" t="str">
        <f>СВОД!E80</f>
        <v>Емельянова</v>
      </c>
    </row>
    <row r="81" spans="1:6">
      <c r="A81" s="133">
        <v>81</v>
      </c>
      <c r="B81" s="133" t="s">
        <v>514</v>
      </c>
      <c r="C81" s="2">
        <v>11</v>
      </c>
      <c r="D81" s="1">
        <v>0</v>
      </c>
      <c r="E81" s="5">
        <f t="shared" si="2"/>
        <v>100</v>
      </c>
      <c r="F81" s="250" t="str">
        <f>СВОД!E81</f>
        <v>Дарьин</v>
      </c>
    </row>
    <row r="82" spans="1:6">
      <c r="A82" s="133">
        <v>82</v>
      </c>
      <c r="B82" s="133" t="s">
        <v>473</v>
      </c>
      <c r="C82" s="2">
        <v>11</v>
      </c>
      <c r="D82" s="1">
        <v>0</v>
      </c>
      <c r="E82" s="5">
        <f t="shared" si="2"/>
        <v>100</v>
      </c>
      <c r="F82" s="250" t="str">
        <f>СВОД!E82</f>
        <v>Неуймина</v>
      </c>
    </row>
    <row r="83" spans="1:6">
      <c r="A83" s="133">
        <v>83</v>
      </c>
      <c r="B83" s="133" t="s">
        <v>502</v>
      </c>
      <c r="C83" s="2">
        <v>11</v>
      </c>
      <c r="D83" s="1">
        <v>0</v>
      </c>
      <c r="E83" s="5">
        <f t="shared" si="2"/>
        <v>100</v>
      </c>
      <c r="F83" s="250" t="str">
        <f>СВОД!E83</f>
        <v>Мансурова</v>
      </c>
    </row>
    <row r="84" spans="1:6">
      <c r="A84" s="133">
        <v>84</v>
      </c>
      <c r="B84" s="2" t="s">
        <v>479</v>
      </c>
      <c r="C84" s="2">
        <v>11</v>
      </c>
      <c r="D84" s="1">
        <v>0</v>
      </c>
      <c r="E84" s="5">
        <f t="shared" si="2"/>
        <v>100</v>
      </c>
      <c r="F84" s="250" t="str">
        <f>СВОД!E84</f>
        <v>Савченко</v>
      </c>
    </row>
    <row r="85" spans="1:6">
      <c r="A85" s="133">
        <v>85</v>
      </c>
      <c r="B85" s="133" t="s">
        <v>474</v>
      </c>
      <c r="C85" s="2">
        <v>11</v>
      </c>
      <c r="D85" s="1">
        <v>0</v>
      </c>
      <c r="E85" s="5">
        <f t="shared" si="2"/>
        <v>100</v>
      </c>
      <c r="F85" s="250" t="str">
        <f>СВОД!E85</f>
        <v>Мазырин</v>
      </c>
    </row>
    <row r="86" spans="1:6">
      <c r="A86" s="133">
        <v>86</v>
      </c>
      <c r="B86" s="2" t="s">
        <v>480</v>
      </c>
      <c r="C86" s="2">
        <v>1</v>
      </c>
      <c r="D86" s="1">
        <v>0</v>
      </c>
      <c r="E86" s="5">
        <f t="shared" si="2"/>
        <v>100</v>
      </c>
      <c r="F86" s="250" t="str">
        <f>СВОД!E86</f>
        <v>Жарникова</v>
      </c>
    </row>
    <row r="87" spans="1:6">
      <c r="A87" s="133">
        <v>87</v>
      </c>
      <c r="B87" s="133" t="s">
        <v>481</v>
      </c>
      <c r="C87" s="2">
        <v>11</v>
      </c>
      <c r="D87" s="1">
        <v>0</v>
      </c>
      <c r="E87" s="5">
        <f t="shared" si="2"/>
        <v>100</v>
      </c>
      <c r="F87" s="250" t="str">
        <f>СВОД!E87</f>
        <v>Мансурова</v>
      </c>
    </row>
    <row r="88" spans="1:6">
      <c r="A88" s="133">
        <v>88</v>
      </c>
      <c r="B88" s="133" t="s">
        <v>503</v>
      </c>
      <c r="C88" s="2">
        <v>11</v>
      </c>
      <c r="D88" s="1">
        <v>0</v>
      </c>
      <c r="E88" s="5">
        <f t="shared" si="2"/>
        <v>100</v>
      </c>
      <c r="F88" s="250" t="str">
        <f>СВОД!E88</f>
        <v>Жарникова</v>
      </c>
    </row>
    <row r="89" spans="1:6">
      <c r="A89" s="133">
        <v>89</v>
      </c>
      <c r="B89" s="133" t="s">
        <v>507</v>
      </c>
      <c r="C89" s="2">
        <v>11</v>
      </c>
      <c r="D89" s="1">
        <v>1</v>
      </c>
      <c r="E89" s="5">
        <f t="shared" si="2"/>
        <v>90.909090909090907</v>
      </c>
      <c r="F89" s="250" t="str">
        <f>СВОД!E89</f>
        <v>Калинина</v>
      </c>
    </row>
    <row r="90" spans="1:6">
      <c r="A90" s="132">
        <v>90</v>
      </c>
      <c r="B90" s="133" t="s">
        <v>537</v>
      </c>
      <c r="C90" s="2">
        <v>11</v>
      </c>
      <c r="D90" s="1">
        <v>0</v>
      </c>
      <c r="E90" s="5">
        <f t="shared" si="2"/>
        <v>100</v>
      </c>
      <c r="F90" s="250" t="str">
        <f>СВОД!E90</f>
        <v>Калинина</v>
      </c>
    </row>
    <row r="91" spans="1:6">
      <c r="A91" s="132">
        <v>91</v>
      </c>
      <c r="B91" s="133" t="s">
        <v>505</v>
      </c>
      <c r="C91" s="2">
        <v>11</v>
      </c>
      <c r="D91" s="1">
        <v>0</v>
      </c>
      <c r="E91" s="5">
        <f t="shared" si="2"/>
        <v>100</v>
      </c>
      <c r="F91" s="250" t="str">
        <f>СВОД!E91</f>
        <v>Ахрамеева</v>
      </c>
    </row>
    <row r="92" spans="1:6">
      <c r="A92" s="1">
        <v>92</v>
      </c>
      <c r="B92" s="136" t="s">
        <v>517</v>
      </c>
      <c r="C92" s="2">
        <v>11</v>
      </c>
      <c r="D92" s="1">
        <v>0</v>
      </c>
      <c r="E92" s="5">
        <f t="shared" si="2"/>
        <v>100</v>
      </c>
      <c r="F92" s="250" t="str">
        <f>СВОД!E92</f>
        <v>Мансурова</v>
      </c>
    </row>
    <row r="93" spans="1:6">
      <c r="A93" s="1">
        <v>93</v>
      </c>
      <c r="B93" s="136" t="s">
        <v>520</v>
      </c>
      <c r="C93" s="2">
        <v>11</v>
      </c>
      <c r="D93" s="1">
        <v>0</v>
      </c>
      <c r="E93" s="5">
        <f t="shared" si="2"/>
        <v>100</v>
      </c>
      <c r="F93" s="250" t="str">
        <f>СВОД!E93</f>
        <v>Клементьева</v>
      </c>
    </row>
    <row r="94" spans="1:6">
      <c r="A94" s="1">
        <v>94</v>
      </c>
      <c r="B94" s="136" t="s">
        <v>516</v>
      </c>
      <c r="C94" s="2">
        <v>11</v>
      </c>
      <c r="D94" s="1">
        <v>0</v>
      </c>
      <c r="E94" s="5">
        <f t="shared" si="2"/>
        <v>100</v>
      </c>
      <c r="F94" s="250" t="str">
        <f>СВОД!E94</f>
        <v>Клементьева</v>
      </c>
    </row>
    <row r="95" spans="1:6">
      <c r="A95" s="1">
        <v>95</v>
      </c>
      <c r="B95" s="136" t="s">
        <v>543</v>
      </c>
      <c r="C95" s="2">
        <v>11</v>
      </c>
      <c r="D95" s="1">
        <v>0</v>
      </c>
      <c r="E95" s="5">
        <f t="shared" si="2"/>
        <v>100</v>
      </c>
      <c r="F95" s="250" t="str">
        <f>СВОД!E95</f>
        <v>Коровина</v>
      </c>
    </row>
    <row r="96" spans="1:6">
      <c r="A96" s="1">
        <v>96</v>
      </c>
      <c r="B96" s="136" t="s">
        <v>525</v>
      </c>
      <c r="C96" s="2">
        <v>11</v>
      </c>
      <c r="D96" s="1">
        <v>0</v>
      </c>
      <c r="E96" s="5">
        <f t="shared" si="2"/>
        <v>100</v>
      </c>
      <c r="F96" s="250" t="str">
        <f>СВОД!E96</f>
        <v>Калинина</v>
      </c>
    </row>
    <row r="97" spans="1:6">
      <c r="A97" s="1">
        <v>97</v>
      </c>
      <c r="B97" s="136" t="s">
        <v>548</v>
      </c>
      <c r="C97" s="2">
        <v>11</v>
      </c>
      <c r="D97" s="1">
        <v>0</v>
      </c>
      <c r="E97" s="5">
        <f t="shared" si="2"/>
        <v>100</v>
      </c>
      <c r="F97" s="250" t="str">
        <f>СВОД!E97</f>
        <v>Коровина</v>
      </c>
    </row>
    <row r="98" spans="1:6">
      <c r="A98" s="1">
        <v>98</v>
      </c>
      <c r="B98" s="136" t="s">
        <v>526</v>
      </c>
      <c r="C98" s="2">
        <v>11</v>
      </c>
      <c r="D98" s="1">
        <v>0</v>
      </c>
      <c r="E98" s="5">
        <f t="shared" si="2"/>
        <v>100</v>
      </c>
      <c r="F98" s="250" t="str">
        <f>СВОД!E98</f>
        <v>Калинина</v>
      </c>
    </row>
    <row r="99" spans="1:6">
      <c r="A99" s="1">
        <v>99</v>
      </c>
      <c r="B99" s="136" t="s">
        <v>529</v>
      </c>
      <c r="C99" s="2">
        <v>11</v>
      </c>
      <c r="D99" s="1">
        <v>0</v>
      </c>
      <c r="E99" s="5">
        <f t="shared" si="2"/>
        <v>100</v>
      </c>
      <c r="F99" s="250" t="str">
        <f>СВОД!E99</f>
        <v>Коровина</v>
      </c>
    </row>
    <row r="100" spans="1:6">
      <c r="A100" s="1">
        <v>100</v>
      </c>
      <c r="B100" s="136" t="s">
        <v>610</v>
      </c>
      <c r="C100" s="2">
        <v>11</v>
      </c>
      <c r="D100" s="1">
        <v>0</v>
      </c>
      <c r="E100" s="5">
        <f t="shared" si="2"/>
        <v>100</v>
      </c>
      <c r="F100" s="250" t="str">
        <f>СВОД!E100</f>
        <v>Емельянова</v>
      </c>
    </row>
    <row r="101" spans="1:6">
      <c r="A101" s="1">
        <v>101</v>
      </c>
      <c r="B101" s="136" t="s">
        <v>523</v>
      </c>
      <c r="C101" s="2">
        <v>11</v>
      </c>
      <c r="D101" s="1">
        <v>0</v>
      </c>
      <c r="E101" s="5">
        <f t="shared" si="2"/>
        <v>100</v>
      </c>
      <c r="F101" s="250" t="str">
        <f>СВОД!E101</f>
        <v>Савченко</v>
      </c>
    </row>
    <row r="102" spans="1:6">
      <c r="A102" s="132">
        <v>102</v>
      </c>
      <c r="B102" s="151" t="s">
        <v>522</v>
      </c>
      <c r="C102" s="2">
        <v>11</v>
      </c>
      <c r="D102" s="1">
        <v>0</v>
      </c>
      <c r="E102" s="5">
        <f t="shared" si="2"/>
        <v>100</v>
      </c>
      <c r="F102" s="250" t="str">
        <f>СВОД!E102</f>
        <v>Клементьева</v>
      </c>
    </row>
    <row r="103" spans="1:6">
      <c r="A103" s="132">
        <v>103</v>
      </c>
      <c r="B103" s="151" t="s">
        <v>539</v>
      </c>
      <c r="C103" s="2">
        <v>11</v>
      </c>
      <c r="D103" s="1">
        <v>0</v>
      </c>
      <c r="E103" s="5">
        <f t="shared" si="2"/>
        <v>100</v>
      </c>
      <c r="F103" s="250" t="str">
        <f>СВОД!E103</f>
        <v>Мансурова</v>
      </c>
    </row>
    <row r="104" spans="1:6">
      <c r="A104" s="132">
        <v>104</v>
      </c>
      <c r="B104" s="151" t="s">
        <v>540</v>
      </c>
      <c r="C104" s="2">
        <v>11</v>
      </c>
      <c r="D104" s="1">
        <v>0</v>
      </c>
      <c r="E104" s="5">
        <f t="shared" si="2"/>
        <v>100</v>
      </c>
      <c r="F104" s="250" t="str">
        <f>СВОД!E104</f>
        <v>Хасанов</v>
      </c>
    </row>
    <row r="105" spans="1:6">
      <c r="A105" s="132">
        <v>105</v>
      </c>
      <c r="B105" s="151" t="s">
        <v>648</v>
      </c>
      <c r="C105" s="2">
        <v>11</v>
      </c>
      <c r="D105" s="1">
        <v>0</v>
      </c>
      <c r="E105" s="5">
        <f t="shared" si="2"/>
        <v>100</v>
      </c>
      <c r="F105" s="250" t="str">
        <f>СВОД!E105</f>
        <v>Трусов</v>
      </c>
    </row>
    <row r="106" spans="1:6">
      <c r="A106" s="1">
        <v>106</v>
      </c>
      <c r="B106" s="136" t="s">
        <v>535</v>
      </c>
      <c r="C106" s="2">
        <v>11</v>
      </c>
      <c r="D106" s="1">
        <v>0</v>
      </c>
      <c r="E106" s="5">
        <f t="shared" si="2"/>
        <v>100</v>
      </c>
      <c r="F106" s="250" t="str">
        <f>СВОД!E106</f>
        <v>Трусов</v>
      </c>
    </row>
    <row r="107" spans="1:6">
      <c r="A107" s="132">
        <v>107</v>
      </c>
      <c r="B107" s="151" t="s">
        <v>536</v>
      </c>
      <c r="C107" s="2">
        <v>11</v>
      </c>
      <c r="D107" s="1">
        <v>0</v>
      </c>
      <c r="E107" s="5">
        <f t="shared" si="2"/>
        <v>100</v>
      </c>
      <c r="F107" s="250" t="str">
        <f>СВОД!E107</f>
        <v>Мансурова</v>
      </c>
    </row>
    <row r="108" spans="1:6">
      <c r="A108" s="1">
        <v>108</v>
      </c>
      <c r="B108" s="136" t="s">
        <v>541</v>
      </c>
      <c r="C108" s="2">
        <v>11</v>
      </c>
      <c r="D108" s="1">
        <v>0</v>
      </c>
      <c r="E108" s="5">
        <f t="shared" si="2"/>
        <v>100</v>
      </c>
      <c r="F108" s="250" t="str">
        <f>СВОД!E108</f>
        <v>Хасанов</v>
      </c>
    </row>
    <row r="109" spans="1:6">
      <c r="A109" s="1">
        <v>109</v>
      </c>
      <c r="B109" s="136" t="s">
        <v>544</v>
      </c>
      <c r="C109" s="2">
        <v>11</v>
      </c>
      <c r="D109" s="1">
        <v>0</v>
      </c>
      <c r="E109" s="5">
        <f t="shared" si="2"/>
        <v>100</v>
      </c>
      <c r="F109" s="250" t="str">
        <f>СВОД!E109</f>
        <v>Мансурова</v>
      </c>
    </row>
    <row r="110" spans="1:6">
      <c r="A110" s="1">
        <v>110</v>
      </c>
      <c r="B110" s="136" t="s">
        <v>550</v>
      </c>
      <c r="C110" s="2">
        <v>8</v>
      </c>
      <c r="D110" s="1">
        <v>0</v>
      </c>
      <c r="E110" s="5">
        <f t="shared" si="2"/>
        <v>100</v>
      </c>
      <c r="F110" s="250" t="str">
        <f>СВОД!E110</f>
        <v>Мазырин</v>
      </c>
    </row>
    <row r="111" spans="1:6">
      <c r="A111" s="132">
        <v>111</v>
      </c>
      <c r="B111" s="136" t="s">
        <v>552</v>
      </c>
      <c r="C111" s="2">
        <v>11</v>
      </c>
      <c r="D111" s="1">
        <v>0</v>
      </c>
      <c r="E111" s="5">
        <f t="shared" si="2"/>
        <v>100</v>
      </c>
      <c r="F111" s="250" t="str">
        <f>СВОД!E111</f>
        <v>Савченко</v>
      </c>
    </row>
    <row r="112" spans="1:6">
      <c r="A112" s="1">
        <v>112</v>
      </c>
      <c r="B112" s="136" t="s">
        <v>549</v>
      </c>
      <c r="C112" s="2">
        <v>11</v>
      </c>
      <c r="D112" s="1">
        <v>0</v>
      </c>
      <c r="E112" s="5">
        <f t="shared" si="2"/>
        <v>100</v>
      </c>
      <c r="F112" s="250" t="str">
        <f>СВОД!E112</f>
        <v>Клементьева</v>
      </c>
    </row>
    <row r="113" spans="1:6">
      <c r="A113" s="132">
        <v>113</v>
      </c>
      <c r="B113" s="136" t="s">
        <v>553</v>
      </c>
      <c r="C113" s="2">
        <v>11</v>
      </c>
      <c r="D113" s="1">
        <v>5</v>
      </c>
      <c r="E113" s="5">
        <f t="shared" si="2"/>
        <v>54.545454545454547</v>
      </c>
      <c r="F113" s="250" t="str">
        <f>СВОД!E113</f>
        <v>Шаламова</v>
      </c>
    </row>
    <row r="114" spans="1:6">
      <c r="A114" s="132">
        <v>114</v>
      </c>
      <c r="B114" s="136" t="s">
        <v>554</v>
      </c>
      <c r="C114" s="2">
        <v>11</v>
      </c>
      <c r="D114" s="1">
        <v>0</v>
      </c>
      <c r="E114" s="5">
        <f t="shared" si="2"/>
        <v>100</v>
      </c>
      <c r="F114" s="250" t="str">
        <f>СВОД!E114</f>
        <v>Шаламова</v>
      </c>
    </row>
    <row r="115" spans="1:6">
      <c r="A115" s="132">
        <v>115</v>
      </c>
      <c r="B115" s="136" t="s">
        <v>555</v>
      </c>
      <c r="C115" s="2">
        <v>11</v>
      </c>
      <c r="D115" s="1">
        <v>0</v>
      </c>
      <c r="E115" s="5">
        <f t="shared" si="2"/>
        <v>100</v>
      </c>
      <c r="F115" s="250" t="str">
        <f>СВОД!E115</f>
        <v>Ахтямова</v>
      </c>
    </row>
    <row r="116" spans="1:6">
      <c r="A116" s="132">
        <v>116</v>
      </c>
      <c r="B116" s="136" t="s">
        <v>556</v>
      </c>
      <c r="C116" s="2">
        <v>11</v>
      </c>
      <c r="D116" s="1">
        <v>0</v>
      </c>
      <c r="E116" s="5">
        <f t="shared" si="2"/>
        <v>100</v>
      </c>
      <c r="F116" s="250" t="str">
        <f>СВОД!E116</f>
        <v>Петухов</v>
      </c>
    </row>
    <row r="117" spans="1:6">
      <c r="A117" s="132">
        <v>117</v>
      </c>
      <c r="B117" s="136" t="s">
        <v>557</v>
      </c>
      <c r="C117" s="2">
        <v>11</v>
      </c>
      <c r="D117" s="1">
        <v>0</v>
      </c>
      <c r="E117" s="5">
        <f t="shared" si="2"/>
        <v>100</v>
      </c>
      <c r="F117" s="250" t="str">
        <f>СВОД!E117</f>
        <v>Ахтямова</v>
      </c>
    </row>
    <row r="118" spans="1:6">
      <c r="A118" s="1">
        <v>118</v>
      </c>
      <c r="B118" s="136" t="s">
        <v>558</v>
      </c>
      <c r="C118" s="2">
        <v>11</v>
      </c>
      <c r="D118" s="1">
        <v>0</v>
      </c>
      <c r="E118" s="5">
        <f t="shared" si="2"/>
        <v>100</v>
      </c>
      <c r="F118" s="250" t="str">
        <f>СВОД!E118</f>
        <v>Савченко</v>
      </c>
    </row>
    <row r="119" spans="1:6">
      <c r="A119" s="1">
        <v>119</v>
      </c>
      <c r="B119" s="136" t="s">
        <v>579</v>
      </c>
      <c r="C119" s="2">
        <v>11</v>
      </c>
      <c r="D119" s="1">
        <v>0</v>
      </c>
      <c r="E119" s="5">
        <f t="shared" si="2"/>
        <v>100</v>
      </c>
      <c r="F119" s="250" t="str">
        <f>СВОД!E119</f>
        <v>Савченко</v>
      </c>
    </row>
    <row r="120" spans="1:6">
      <c r="A120" s="1">
        <v>120</v>
      </c>
      <c r="B120" s="136" t="s">
        <v>573</v>
      </c>
      <c r="C120" s="2">
        <v>11</v>
      </c>
      <c r="D120" s="1">
        <v>6</v>
      </c>
      <c r="E120" s="5">
        <f t="shared" si="2"/>
        <v>45.454545454545453</v>
      </c>
      <c r="F120" s="250" t="str">
        <f>СВОД!E120</f>
        <v>Неуймина</v>
      </c>
    </row>
    <row r="121" spans="1:6">
      <c r="A121" s="1">
        <v>121</v>
      </c>
      <c r="B121" s="136" t="s">
        <v>580</v>
      </c>
      <c r="C121" s="2">
        <v>11</v>
      </c>
      <c r="D121" s="1">
        <v>0</v>
      </c>
      <c r="E121" s="5">
        <f t="shared" si="2"/>
        <v>100</v>
      </c>
      <c r="F121" s="250" t="str">
        <f>СВОД!E121</f>
        <v>Емельянова</v>
      </c>
    </row>
    <row r="122" spans="1:6">
      <c r="A122" s="1">
        <v>122</v>
      </c>
      <c r="B122" s="136" t="s">
        <v>581</v>
      </c>
      <c r="C122" s="2">
        <v>11</v>
      </c>
      <c r="D122" s="1">
        <v>0</v>
      </c>
      <c r="E122" s="5">
        <f t="shared" si="2"/>
        <v>100</v>
      </c>
      <c r="F122" s="250" t="str">
        <f>СВОД!E122</f>
        <v>Коровина</v>
      </c>
    </row>
    <row r="123" spans="1:6">
      <c r="A123" s="1">
        <v>123</v>
      </c>
      <c r="B123" s="136" t="s">
        <v>576</v>
      </c>
      <c r="C123" s="2">
        <v>11</v>
      </c>
      <c r="D123" s="1">
        <v>0</v>
      </c>
      <c r="E123" s="5">
        <f t="shared" si="2"/>
        <v>100</v>
      </c>
      <c r="F123" s="250" t="str">
        <f>СВОД!E123</f>
        <v>Неуймина</v>
      </c>
    </row>
    <row r="124" spans="1:6">
      <c r="A124" s="1">
        <v>124</v>
      </c>
      <c r="B124" s="136" t="s">
        <v>583</v>
      </c>
      <c r="C124" s="2">
        <v>11</v>
      </c>
      <c r="D124" s="1">
        <v>0</v>
      </c>
      <c r="E124" s="5">
        <f t="shared" si="2"/>
        <v>100</v>
      </c>
      <c r="F124" s="250" t="str">
        <f>СВОД!E124</f>
        <v>Мазырин</v>
      </c>
    </row>
    <row r="125" spans="1:6">
      <c r="A125" s="1">
        <v>125</v>
      </c>
      <c r="B125" s="136" t="s">
        <v>587</v>
      </c>
      <c r="C125" s="2">
        <v>11</v>
      </c>
      <c r="D125" s="1">
        <v>0</v>
      </c>
      <c r="E125" s="5">
        <f t="shared" si="2"/>
        <v>100</v>
      </c>
      <c r="F125" s="250" t="str">
        <f>СВОД!E125</f>
        <v>Хасанов</v>
      </c>
    </row>
    <row r="126" spans="1:6">
      <c r="A126" s="1">
        <v>126</v>
      </c>
      <c r="B126" s="136" t="s">
        <v>582</v>
      </c>
      <c r="C126" s="2">
        <v>11</v>
      </c>
      <c r="D126" s="1">
        <v>0</v>
      </c>
      <c r="E126" s="5">
        <f t="shared" si="2"/>
        <v>100</v>
      </c>
      <c r="F126" s="250" t="str">
        <f>СВОД!E126</f>
        <v>Коровина</v>
      </c>
    </row>
    <row r="127" spans="1:6">
      <c r="A127" s="1">
        <v>127</v>
      </c>
      <c r="B127" s="136" t="s">
        <v>586</v>
      </c>
      <c r="C127" s="2">
        <v>11</v>
      </c>
      <c r="D127" s="1">
        <v>0</v>
      </c>
      <c r="E127" s="5">
        <f t="shared" si="2"/>
        <v>100</v>
      </c>
      <c r="F127" s="250" t="str">
        <f>СВОД!E127</f>
        <v>Мазырин</v>
      </c>
    </row>
    <row r="128" spans="1:6">
      <c r="A128" s="1">
        <v>128</v>
      </c>
      <c r="B128" s="136" t="s">
        <v>590</v>
      </c>
      <c r="C128" s="2">
        <v>11</v>
      </c>
      <c r="D128" s="1">
        <v>0</v>
      </c>
      <c r="E128" s="5">
        <f t="shared" si="2"/>
        <v>100</v>
      </c>
      <c r="F128" s="250" t="str">
        <f>СВОД!E128</f>
        <v>Мансурова</v>
      </c>
    </row>
    <row r="129" spans="1:6">
      <c r="A129" s="1">
        <v>129</v>
      </c>
      <c r="B129" s="136" t="s">
        <v>600</v>
      </c>
      <c r="C129" s="2">
        <v>11</v>
      </c>
      <c r="D129" s="1">
        <v>0</v>
      </c>
      <c r="E129" s="5">
        <f t="shared" si="2"/>
        <v>100</v>
      </c>
      <c r="F129" s="250" t="str">
        <f>СВОД!E129</f>
        <v>Савченко</v>
      </c>
    </row>
    <row r="130" spans="1:6">
      <c r="A130" s="132">
        <v>130</v>
      </c>
      <c r="B130" s="151" t="s">
        <v>591</v>
      </c>
      <c r="C130" s="2">
        <v>11</v>
      </c>
      <c r="D130" s="1">
        <v>0</v>
      </c>
      <c r="E130" s="5">
        <f t="shared" si="2"/>
        <v>100</v>
      </c>
      <c r="F130" s="250" t="str">
        <f>СВОД!E130</f>
        <v>Емельянова</v>
      </c>
    </row>
    <row r="131" spans="1:6">
      <c r="A131" s="132">
        <v>131</v>
      </c>
      <c r="B131" s="151" t="s">
        <v>595</v>
      </c>
      <c r="C131" s="2">
        <v>11</v>
      </c>
      <c r="D131" s="1">
        <v>2</v>
      </c>
      <c r="E131" s="5">
        <f t="shared" si="2"/>
        <v>81.818181818181813</v>
      </c>
      <c r="F131" s="250" t="str">
        <f>СВОД!E131</f>
        <v>Трусов</v>
      </c>
    </row>
    <row r="132" spans="1:6">
      <c r="A132" s="1">
        <v>132</v>
      </c>
      <c r="B132" s="136" t="s">
        <v>608</v>
      </c>
      <c r="C132" s="2">
        <v>11</v>
      </c>
      <c r="D132" s="1">
        <v>2</v>
      </c>
      <c r="E132" s="5">
        <f t="shared" si="2"/>
        <v>81.818181818181813</v>
      </c>
      <c r="F132" s="250" t="str">
        <f>СВОД!E132</f>
        <v>Шаламова</v>
      </c>
    </row>
    <row r="133" spans="1:6">
      <c r="A133" s="1">
        <v>133</v>
      </c>
      <c r="B133" s="236" t="s">
        <v>630</v>
      </c>
      <c r="C133" s="2">
        <v>11</v>
      </c>
      <c r="D133" s="1">
        <v>0</v>
      </c>
      <c r="E133" s="5">
        <f t="shared" si="2"/>
        <v>100</v>
      </c>
      <c r="F133" s="250" t="str">
        <f>СВОД!E133</f>
        <v>Савченко</v>
      </c>
    </row>
    <row r="134" spans="1:6">
      <c r="A134" s="1">
        <v>134</v>
      </c>
      <c r="B134" s="136" t="s">
        <v>637</v>
      </c>
      <c r="C134" s="2">
        <v>11</v>
      </c>
      <c r="D134" s="1">
        <v>0</v>
      </c>
      <c r="E134" s="5">
        <f t="shared" si="2"/>
        <v>100</v>
      </c>
      <c r="F134" s="250" t="str">
        <f>СВОД!E134</f>
        <v>Шаламова</v>
      </c>
    </row>
    <row r="135" spans="1:6">
      <c r="A135" s="136">
        <v>135</v>
      </c>
      <c r="B135" s="117" t="s">
        <v>601</v>
      </c>
      <c r="C135" s="2">
        <v>1</v>
      </c>
      <c r="D135" s="1">
        <v>0</v>
      </c>
      <c r="E135" s="5">
        <f t="shared" si="2"/>
        <v>100</v>
      </c>
      <c r="F135" s="250" t="str">
        <f>СВОД!E135</f>
        <v>Хасанов</v>
      </c>
    </row>
    <row r="136" spans="1:6">
      <c r="A136" s="136">
        <v>136</v>
      </c>
      <c r="B136" s="117" t="s">
        <v>602</v>
      </c>
      <c r="C136" s="2">
        <v>11</v>
      </c>
      <c r="D136" s="1">
        <v>0</v>
      </c>
      <c r="E136" s="5">
        <f t="shared" si="2"/>
        <v>100</v>
      </c>
      <c r="F136" s="250" t="str">
        <f>СВОД!E136</f>
        <v>Мансурова</v>
      </c>
    </row>
    <row r="137" spans="1:6">
      <c r="A137" s="136">
        <v>137</v>
      </c>
      <c r="B137" s="117" t="s">
        <v>604</v>
      </c>
      <c r="C137" s="2">
        <v>11</v>
      </c>
      <c r="D137" s="1">
        <v>0</v>
      </c>
      <c r="E137" s="5">
        <f t="shared" si="2"/>
        <v>100</v>
      </c>
      <c r="F137" s="250" t="str">
        <f>СВОД!E137</f>
        <v>Савченко</v>
      </c>
    </row>
    <row r="138" spans="1:6">
      <c r="A138" s="136">
        <v>138</v>
      </c>
      <c r="B138" s="117" t="s">
        <v>634</v>
      </c>
      <c r="C138" s="2">
        <v>11</v>
      </c>
      <c r="D138" s="1">
        <v>0</v>
      </c>
      <c r="E138" s="5">
        <f t="shared" si="2"/>
        <v>100</v>
      </c>
      <c r="F138" s="250" t="str">
        <f>СВОД!E138</f>
        <v>Калинина</v>
      </c>
    </row>
    <row r="139" spans="1:6">
      <c r="A139" s="136">
        <v>139</v>
      </c>
      <c r="B139" s="117" t="s">
        <v>609</v>
      </c>
      <c r="C139" s="2">
        <v>11</v>
      </c>
      <c r="D139" s="1">
        <v>3</v>
      </c>
      <c r="E139" s="5">
        <f t="shared" si="2"/>
        <v>72.72727272727272</v>
      </c>
      <c r="F139" s="250" t="str">
        <f>СВОД!E139</f>
        <v>Савченко</v>
      </c>
    </row>
    <row r="140" spans="1:6">
      <c r="A140" s="136">
        <v>140</v>
      </c>
      <c r="B140" s="117" t="s">
        <v>619</v>
      </c>
      <c r="C140" s="2">
        <v>11</v>
      </c>
      <c r="D140" s="1">
        <v>0</v>
      </c>
      <c r="E140" s="5">
        <f t="shared" ref="E140:E152" si="3">100-D140*100/C140</f>
        <v>100</v>
      </c>
      <c r="F140" s="250" t="str">
        <f>СВОД!E140</f>
        <v>Клементьева</v>
      </c>
    </row>
    <row r="141" spans="1:6">
      <c r="A141" s="136">
        <v>141</v>
      </c>
      <c r="B141" s="117" t="s">
        <v>616</v>
      </c>
      <c r="C141" s="2">
        <v>11</v>
      </c>
      <c r="D141" s="1">
        <v>4</v>
      </c>
      <c r="E141" s="5">
        <f t="shared" si="3"/>
        <v>63.636363636363633</v>
      </c>
      <c r="F141" s="250" t="str">
        <f>СВОД!E141</f>
        <v>Калинина</v>
      </c>
    </row>
    <row r="142" spans="1:6">
      <c r="A142" s="136">
        <v>142</v>
      </c>
      <c r="B142" s="117" t="s">
        <v>646</v>
      </c>
      <c r="C142" s="2">
        <v>11</v>
      </c>
      <c r="D142" s="1">
        <v>0</v>
      </c>
      <c r="E142" s="5">
        <f t="shared" si="3"/>
        <v>100</v>
      </c>
      <c r="F142" s="250" t="str">
        <f>СВОД!E142</f>
        <v>Хасанов</v>
      </c>
    </row>
    <row r="143" spans="1:6">
      <c r="A143" s="136">
        <v>143</v>
      </c>
      <c r="B143" s="117" t="s">
        <v>638</v>
      </c>
      <c r="C143" s="2">
        <v>11</v>
      </c>
      <c r="D143" s="1">
        <v>0</v>
      </c>
      <c r="E143" s="5">
        <f t="shared" si="3"/>
        <v>100</v>
      </c>
      <c r="F143" s="250" t="str">
        <f>СВОД!E143</f>
        <v>Петухов</v>
      </c>
    </row>
    <row r="144" spans="1:6">
      <c r="A144" s="136">
        <v>144</v>
      </c>
      <c r="B144" s="117" t="s">
        <v>639</v>
      </c>
      <c r="C144" s="2">
        <v>11</v>
      </c>
      <c r="D144" s="1">
        <v>0</v>
      </c>
      <c r="E144" s="5">
        <f t="shared" si="3"/>
        <v>100</v>
      </c>
      <c r="F144" s="250" t="str">
        <f>СВОД!E144</f>
        <v>Петухов</v>
      </c>
    </row>
    <row r="145" spans="1:6">
      <c r="A145" s="136">
        <v>145</v>
      </c>
      <c r="B145" s="117" t="s">
        <v>647</v>
      </c>
      <c r="C145" s="2">
        <v>11</v>
      </c>
      <c r="D145" s="1">
        <v>0</v>
      </c>
      <c r="E145" s="5">
        <f t="shared" si="3"/>
        <v>100</v>
      </c>
      <c r="F145" s="250" t="str">
        <f>СВОД!E145</f>
        <v>Ахтямова</v>
      </c>
    </row>
    <row r="146" spans="1:6">
      <c r="A146" s="136">
        <v>146</v>
      </c>
      <c r="B146" s="117" t="s">
        <v>658</v>
      </c>
      <c r="C146" s="2">
        <v>11</v>
      </c>
      <c r="D146" s="1">
        <v>0</v>
      </c>
      <c r="E146" s="5">
        <f t="shared" si="3"/>
        <v>100</v>
      </c>
      <c r="F146" s="250" t="str">
        <f>СВОД!E146</f>
        <v>Емельянова</v>
      </c>
    </row>
    <row r="147" spans="1:6">
      <c r="A147" s="136">
        <v>147</v>
      </c>
      <c r="B147" s="117" t="s">
        <v>643</v>
      </c>
      <c r="C147" s="2">
        <v>11</v>
      </c>
      <c r="D147" s="1">
        <v>0</v>
      </c>
      <c r="E147" s="5">
        <f t="shared" si="3"/>
        <v>100</v>
      </c>
      <c r="F147" s="250" t="str">
        <f>СВОД!E147</f>
        <v>Жарникова</v>
      </c>
    </row>
    <row r="148" spans="1:6">
      <c r="A148" s="136">
        <v>148</v>
      </c>
      <c r="B148" s="117" t="s">
        <v>659</v>
      </c>
      <c r="C148" s="2">
        <v>1</v>
      </c>
      <c r="D148" s="1">
        <v>0</v>
      </c>
      <c r="E148" s="5">
        <f t="shared" si="3"/>
        <v>100</v>
      </c>
      <c r="F148" s="250" t="str">
        <f>СВОД!E148</f>
        <v>Емельянова</v>
      </c>
    </row>
    <row r="149" spans="1:6">
      <c r="A149" s="136">
        <v>149</v>
      </c>
      <c r="B149" s="117" t="s">
        <v>651</v>
      </c>
      <c r="C149" s="2">
        <v>11</v>
      </c>
      <c r="D149" s="1">
        <v>0</v>
      </c>
      <c r="E149" s="5">
        <f t="shared" si="3"/>
        <v>100</v>
      </c>
      <c r="F149" s="250" t="str">
        <f>СВОД!E149</f>
        <v>Мазырин</v>
      </c>
    </row>
    <row r="150" spans="1:6">
      <c r="A150" s="136">
        <v>150</v>
      </c>
      <c r="B150" s="117" t="s">
        <v>660</v>
      </c>
      <c r="C150" s="2">
        <v>11</v>
      </c>
      <c r="D150" s="1">
        <v>0</v>
      </c>
      <c r="E150" s="5">
        <f t="shared" si="3"/>
        <v>100</v>
      </c>
      <c r="F150" s="250" t="str">
        <f>СВОД!E150</f>
        <v>Коровина</v>
      </c>
    </row>
    <row r="151" spans="1:6">
      <c r="A151" s="136">
        <v>151</v>
      </c>
      <c r="B151" s="117" t="s">
        <v>653</v>
      </c>
      <c r="C151" s="2">
        <v>11</v>
      </c>
      <c r="D151" s="1">
        <v>0</v>
      </c>
      <c r="E151" s="5">
        <f t="shared" si="3"/>
        <v>100</v>
      </c>
      <c r="F151" s="250" t="str">
        <f>СВОД!E151</f>
        <v>Калинина</v>
      </c>
    </row>
    <row r="152" spans="1:6">
      <c r="A152" s="136">
        <v>152</v>
      </c>
      <c r="B152" s="117" t="s">
        <v>661</v>
      </c>
      <c r="C152" s="2">
        <v>11</v>
      </c>
      <c r="D152" s="1">
        <v>6</v>
      </c>
      <c r="E152" s="5">
        <f t="shared" si="3"/>
        <v>45.454545454545453</v>
      </c>
      <c r="F152" s="250" t="str">
        <f>СВОД!E152</f>
        <v>Савченко</v>
      </c>
    </row>
    <row r="153" spans="1:6">
      <c r="A153" s="136">
        <v>153</v>
      </c>
      <c r="B153" s="117" t="s">
        <v>679</v>
      </c>
      <c r="C153" s="2">
        <v>11</v>
      </c>
      <c r="D153" s="1">
        <v>7</v>
      </c>
      <c r="E153" s="5">
        <f t="shared" ref="E153:E155" si="4">100-D153*100/C153</f>
        <v>36.363636363636367</v>
      </c>
      <c r="F153" s="250" t="str">
        <f>СВОД!E153</f>
        <v>Мансурова</v>
      </c>
    </row>
    <row r="154" spans="1:6">
      <c r="A154" s="136">
        <v>155</v>
      </c>
      <c r="B154" s="117" t="s">
        <v>656</v>
      </c>
      <c r="C154" s="2">
        <v>11</v>
      </c>
      <c r="D154" s="1">
        <v>0</v>
      </c>
      <c r="E154" s="5">
        <f t="shared" si="4"/>
        <v>100</v>
      </c>
      <c r="F154" s="250" t="str">
        <f>СВОД!E154</f>
        <v>Дарьин</v>
      </c>
    </row>
    <row r="155" spans="1:6">
      <c r="A155" s="136">
        <v>156</v>
      </c>
      <c r="B155" s="117" t="s">
        <v>657</v>
      </c>
      <c r="C155" s="2">
        <v>11</v>
      </c>
      <c r="D155" s="1">
        <v>0</v>
      </c>
      <c r="E155" s="5">
        <f t="shared" si="4"/>
        <v>100</v>
      </c>
      <c r="F155" s="250" t="str">
        <f>СВОД!E155</f>
        <v>Мазырин</v>
      </c>
    </row>
    <row r="156" spans="1:6">
      <c r="A156" s="136">
        <v>157</v>
      </c>
      <c r="B156" s="117" t="s">
        <v>742</v>
      </c>
      <c r="C156" s="2">
        <v>9</v>
      </c>
      <c r="D156" s="1">
        <v>0</v>
      </c>
      <c r="E156" s="5">
        <f t="shared" ref="E156:E193" si="5">100-D156*100/C156</f>
        <v>100</v>
      </c>
      <c r="F156" s="250" t="str">
        <f>СВОД!E156</f>
        <v>Калинина</v>
      </c>
    </row>
    <row r="157" spans="1:6">
      <c r="A157" s="136">
        <v>158</v>
      </c>
      <c r="B157" s="136" t="s">
        <v>665</v>
      </c>
      <c r="C157" s="2">
        <v>11</v>
      </c>
      <c r="D157" s="1">
        <v>0</v>
      </c>
      <c r="E157" s="5">
        <f t="shared" si="5"/>
        <v>100</v>
      </c>
      <c r="F157" s="250" t="str">
        <f>СВОД!E157</f>
        <v>Емельянова</v>
      </c>
    </row>
    <row r="158" spans="1:6">
      <c r="A158" s="136">
        <v>159</v>
      </c>
      <c r="B158" s="136" t="s">
        <v>664</v>
      </c>
      <c r="C158" s="2">
        <v>11</v>
      </c>
      <c r="D158" s="1">
        <v>0</v>
      </c>
      <c r="E158" s="5">
        <f t="shared" si="5"/>
        <v>100</v>
      </c>
      <c r="F158" s="250" t="str">
        <f>СВОД!E158</f>
        <v>Мазырин</v>
      </c>
    </row>
    <row r="159" spans="1:6">
      <c r="A159" s="136">
        <v>160</v>
      </c>
      <c r="B159" s="136" t="s">
        <v>731</v>
      </c>
      <c r="C159" s="2">
        <v>11</v>
      </c>
      <c r="D159" s="1">
        <v>0</v>
      </c>
      <c r="E159" s="5">
        <f t="shared" si="5"/>
        <v>100</v>
      </c>
      <c r="F159" s="250" t="str">
        <f>СВОД!E159</f>
        <v>Петухов</v>
      </c>
    </row>
    <row r="160" spans="1:6">
      <c r="A160" s="136">
        <v>161</v>
      </c>
      <c r="B160" s="136" t="s">
        <v>670</v>
      </c>
      <c r="C160" s="2">
        <v>11</v>
      </c>
      <c r="D160" s="1">
        <v>0</v>
      </c>
      <c r="E160" s="5">
        <f t="shared" si="5"/>
        <v>100</v>
      </c>
      <c r="F160" s="250" t="str">
        <f>СВОД!E160</f>
        <v>Трусов</v>
      </c>
    </row>
    <row r="161" spans="1:6">
      <c r="A161" s="136">
        <v>162</v>
      </c>
      <c r="B161" s="136" t="s">
        <v>671</v>
      </c>
      <c r="C161" s="2">
        <v>11</v>
      </c>
      <c r="D161" s="1">
        <v>2</v>
      </c>
      <c r="E161" s="5">
        <f t="shared" si="5"/>
        <v>81.818181818181813</v>
      </c>
      <c r="F161" s="250" t="str">
        <f>СВОД!E161</f>
        <v>Савченко</v>
      </c>
    </row>
    <row r="162" spans="1:6">
      <c r="A162" s="136">
        <v>163</v>
      </c>
      <c r="B162" s="136" t="s">
        <v>672</v>
      </c>
      <c r="C162" s="2">
        <v>11</v>
      </c>
      <c r="D162" s="1">
        <v>0</v>
      </c>
      <c r="E162" s="5">
        <f t="shared" si="5"/>
        <v>100</v>
      </c>
      <c r="F162" s="250" t="str">
        <f>СВОД!E162</f>
        <v>Неуймина</v>
      </c>
    </row>
    <row r="163" spans="1:6">
      <c r="A163" s="136">
        <v>165</v>
      </c>
      <c r="B163" s="136" t="s">
        <v>686</v>
      </c>
      <c r="C163" s="2">
        <v>11</v>
      </c>
      <c r="D163" s="1">
        <v>0</v>
      </c>
      <c r="E163" s="5">
        <f t="shared" si="5"/>
        <v>100</v>
      </c>
      <c r="F163" s="250" t="str">
        <f>СВОД!E163</f>
        <v>Емельянова</v>
      </c>
    </row>
    <row r="164" spans="1:6">
      <c r="A164" s="136">
        <v>166</v>
      </c>
      <c r="B164" s="136" t="s">
        <v>687</v>
      </c>
      <c r="C164" s="2">
        <v>11</v>
      </c>
      <c r="D164" s="1">
        <v>0</v>
      </c>
      <c r="E164" s="5">
        <f t="shared" si="5"/>
        <v>100</v>
      </c>
      <c r="F164" s="250" t="str">
        <f>СВОД!E164</f>
        <v>Савченко</v>
      </c>
    </row>
    <row r="165" spans="1:6">
      <c r="A165" s="136">
        <v>167</v>
      </c>
      <c r="B165" s="136" t="s">
        <v>688</v>
      </c>
      <c r="C165" s="2">
        <v>11</v>
      </c>
      <c r="D165" s="1">
        <v>0</v>
      </c>
      <c r="E165" s="5">
        <f t="shared" si="5"/>
        <v>100</v>
      </c>
      <c r="F165" s="250" t="str">
        <f>СВОД!E165</f>
        <v>Емельянова</v>
      </c>
    </row>
    <row r="166" spans="1:6">
      <c r="A166" s="136">
        <v>168</v>
      </c>
      <c r="B166" s="136" t="s">
        <v>678</v>
      </c>
      <c r="C166" s="2">
        <v>1</v>
      </c>
      <c r="D166" s="1">
        <v>0</v>
      </c>
      <c r="E166" s="5">
        <f t="shared" si="5"/>
        <v>100</v>
      </c>
      <c r="F166" s="250" t="str">
        <f>СВОД!E166</f>
        <v>Жарникова</v>
      </c>
    </row>
    <row r="167" spans="1:6">
      <c r="A167" s="136">
        <v>173</v>
      </c>
      <c r="B167" s="136" t="s">
        <v>806</v>
      </c>
      <c r="C167" s="2">
        <v>2</v>
      </c>
      <c r="D167" s="1">
        <v>1</v>
      </c>
      <c r="E167" s="5">
        <f t="shared" si="5"/>
        <v>50</v>
      </c>
      <c r="F167" s="250" t="str">
        <f>СВОД!E167</f>
        <v>Савченко</v>
      </c>
    </row>
    <row r="168" spans="1:6">
      <c r="A168" s="136">
        <v>174</v>
      </c>
      <c r="B168" s="117" t="s">
        <v>734</v>
      </c>
      <c r="C168" s="2">
        <v>11</v>
      </c>
      <c r="D168" s="1">
        <v>0</v>
      </c>
      <c r="E168" s="5">
        <f t="shared" si="5"/>
        <v>100</v>
      </c>
      <c r="F168" s="250" t="str">
        <f>СВОД!E168</f>
        <v>Ахтямова</v>
      </c>
    </row>
    <row r="169" spans="1:6">
      <c r="A169" s="136">
        <v>175</v>
      </c>
      <c r="B169" s="117" t="s">
        <v>794</v>
      </c>
      <c r="C169" s="2">
        <v>2</v>
      </c>
      <c r="D169" s="1">
        <v>0</v>
      </c>
      <c r="E169" s="5">
        <f t="shared" si="5"/>
        <v>100</v>
      </c>
      <c r="F169" s="250" t="str">
        <f>СВОД!E169</f>
        <v>Калинина</v>
      </c>
    </row>
    <row r="170" spans="1:6">
      <c r="A170" s="136">
        <v>176</v>
      </c>
      <c r="B170" s="117" t="s">
        <v>795</v>
      </c>
      <c r="C170" s="2">
        <v>2</v>
      </c>
      <c r="D170" s="1">
        <v>0</v>
      </c>
      <c r="E170" s="5">
        <f t="shared" si="5"/>
        <v>100</v>
      </c>
      <c r="F170" s="250" t="str">
        <f>СВОД!E170</f>
        <v>Клементьева</v>
      </c>
    </row>
    <row r="171" spans="1:6">
      <c r="A171" s="136">
        <v>178</v>
      </c>
      <c r="B171" s="117" t="s">
        <v>753</v>
      </c>
      <c r="C171" s="2">
        <v>6</v>
      </c>
      <c r="D171" s="1">
        <v>0</v>
      </c>
      <c r="E171" s="5">
        <f t="shared" si="5"/>
        <v>100</v>
      </c>
      <c r="F171" s="250" t="str">
        <f>СВОД!E171</f>
        <v xml:space="preserve">Ахрамеева </v>
      </c>
    </row>
    <row r="172" spans="1:6">
      <c r="A172" s="136">
        <v>179</v>
      </c>
      <c r="B172" s="117" t="s">
        <v>754</v>
      </c>
      <c r="C172" s="2">
        <v>6</v>
      </c>
      <c r="D172" s="1">
        <v>0</v>
      </c>
      <c r="E172" s="5">
        <f t="shared" si="5"/>
        <v>100</v>
      </c>
      <c r="F172" s="250" t="str">
        <f>СВОД!E172</f>
        <v>Клементьева</v>
      </c>
    </row>
    <row r="173" spans="1:6">
      <c r="A173" s="136">
        <v>180</v>
      </c>
      <c r="B173" s="117" t="s">
        <v>796</v>
      </c>
      <c r="C173" s="2">
        <v>2</v>
      </c>
      <c r="D173" s="1">
        <v>2</v>
      </c>
      <c r="E173" s="5">
        <f t="shared" si="5"/>
        <v>0</v>
      </c>
      <c r="F173" s="250" t="str">
        <f>СВОД!E173</f>
        <v>Калинина</v>
      </c>
    </row>
    <row r="174" spans="1:6">
      <c r="A174" s="136">
        <v>181</v>
      </c>
      <c r="B174" s="117" t="s">
        <v>743</v>
      </c>
      <c r="C174" s="2">
        <v>11</v>
      </c>
      <c r="D174" s="1">
        <v>1</v>
      </c>
      <c r="E174" s="5">
        <f t="shared" si="5"/>
        <v>90.909090909090907</v>
      </c>
      <c r="F174" s="250" t="str">
        <f>СВОД!E174</f>
        <v>Савченко</v>
      </c>
    </row>
    <row r="175" spans="1:6">
      <c r="A175" s="136">
        <v>182</v>
      </c>
      <c r="B175" s="117" t="s">
        <v>749</v>
      </c>
      <c r="C175" s="2">
        <v>11</v>
      </c>
      <c r="D175" s="1">
        <v>0</v>
      </c>
      <c r="E175" s="5">
        <f t="shared" si="5"/>
        <v>100</v>
      </c>
      <c r="F175" s="250" t="str">
        <f>СВОД!E175</f>
        <v>Ахтямова</v>
      </c>
    </row>
    <row r="176" spans="1:6">
      <c r="A176" s="136">
        <v>183</v>
      </c>
      <c r="B176" s="117" t="s">
        <v>782</v>
      </c>
      <c r="C176" s="2">
        <v>4</v>
      </c>
      <c r="D176" s="1">
        <v>0</v>
      </c>
      <c r="E176" s="5">
        <f t="shared" si="5"/>
        <v>100</v>
      </c>
      <c r="F176" s="250" t="str">
        <f>СВОД!E176</f>
        <v>Сазонова</v>
      </c>
    </row>
    <row r="177" spans="1:6">
      <c r="A177" s="136">
        <v>184</v>
      </c>
      <c r="B177" s="117" t="s">
        <v>783</v>
      </c>
      <c r="C177" s="2">
        <v>4</v>
      </c>
      <c r="D177" s="1">
        <v>0</v>
      </c>
      <c r="E177" s="5">
        <f t="shared" si="5"/>
        <v>100</v>
      </c>
      <c r="F177" s="250" t="str">
        <f>СВОД!E177</f>
        <v>Сазонова</v>
      </c>
    </row>
    <row r="178" spans="1:6">
      <c r="A178" s="136">
        <v>185</v>
      </c>
      <c r="B178" s="117" t="s">
        <v>758</v>
      </c>
      <c r="C178" s="2">
        <v>5</v>
      </c>
      <c r="D178" s="1">
        <v>0</v>
      </c>
      <c r="E178" s="5">
        <f t="shared" si="5"/>
        <v>100</v>
      </c>
      <c r="F178" s="250" t="str">
        <f>СВОД!E178</f>
        <v>Ахтямова</v>
      </c>
    </row>
    <row r="179" spans="1:6">
      <c r="A179" s="136">
        <v>186</v>
      </c>
      <c r="B179" s="117" t="s">
        <v>744</v>
      </c>
      <c r="C179" s="2">
        <v>7</v>
      </c>
      <c r="D179" s="1">
        <v>0</v>
      </c>
      <c r="E179" s="5">
        <f t="shared" si="5"/>
        <v>100</v>
      </c>
      <c r="F179" s="250" t="str">
        <f>СВОД!E179</f>
        <v>Емельянова</v>
      </c>
    </row>
    <row r="180" spans="1:6">
      <c r="A180" s="136">
        <v>187</v>
      </c>
      <c r="B180" s="117" t="s">
        <v>745</v>
      </c>
      <c r="C180" s="2">
        <v>7</v>
      </c>
      <c r="D180" s="1">
        <v>2</v>
      </c>
      <c r="E180" s="5">
        <f t="shared" si="5"/>
        <v>71.428571428571431</v>
      </c>
      <c r="F180" s="250" t="str">
        <f>СВОД!E180</f>
        <v>Клементьева</v>
      </c>
    </row>
    <row r="181" spans="1:6">
      <c r="A181" s="136">
        <v>188</v>
      </c>
      <c r="B181" s="117" t="s">
        <v>759</v>
      </c>
      <c r="C181" s="2">
        <v>6</v>
      </c>
      <c r="D181" s="1">
        <v>3</v>
      </c>
      <c r="E181" s="5">
        <f t="shared" si="5"/>
        <v>50</v>
      </c>
      <c r="F181" s="250" t="str">
        <f>СВОД!E181</f>
        <v>Савченко</v>
      </c>
    </row>
    <row r="182" spans="1:6">
      <c r="A182" s="136">
        <v>189</v>
      </c>
      <c r="B182" s="117" t="s">
        <v>797</v>
      </c>
      <c r="C182" s="2">
        <v>2</v>
      </c>
      <c r="D182" s="1">
        <v>2</v>
      </c>
      <c r="E182" s="5">
        <f t="shared" si="5"/>
        <v>0</v>
      </c>
      <c r="F182" s="250" t="str">
        <f>СВОД!E182</f>
        <v>Дарьин</v>
      </c>
    </row>
    <row r="183" spans="1:6">
      <c r="A183" s="136">
        <v>190</v>
      </c>
      <c r="B183" s="117" t="s">
        <v>807</v>
      </c>
      <c r="C183" s="2">
        <v>2</v>
      </c>
      <c r="D183" s="1">
        <v>0</v>
      </c>
      <c r="E183" s="5">
        <f t="shared" si="5"/>
        <v>100</v>
      </c>
      <c r="F183" s="250" t="str">
        <f>СВОД!E183</f>
        <v>Емельянова</v>
      </c>
    </row>
    <row r="184" spans="1:6">
      <c r="A184" s="136">
        <v>191</v>
      </c>
      <c r="B184" s="117" t="s">
        <v>808</v>
      </c>
      <c r="C184" s="2">
        <v>2</v>
      </c>
      <c r="D184" s="1">
        <v>0</v>
      </c>
      <c r="E184" s="5">
        <f t="shared" si="5"/>
        <v>100</v>
      </c>
      <c r="F184" s="250" t="str">
        <f>СВОД!E184</f>
        <v>Емельянова</v>
      </c>
    </row>
    <row r="185" spans="1:6">
      <c r="A185" s="136">
        <v>194</v>
      </c>
      <c r="B185" s="117" t="s">
        <v>773</v>
      </c>
      <c r="C185" s="2">
        <v>3</v>
      </c>
      <c r="D185" s="1">
        <v>1</v>
      </c>
      <c r="E185" s="5">
        <f t="shared" si="5"/>
        <v>66.666666666666657</v>
      </c>
      <c r="F185" s="250" t="str">
        <f>СВОД!E185</f>
        <v>Дарьин</v>
      </c>
    </row>
    <row r="186" spans="1:6">
      <c r="A186" s="136">
        <v>195</v>
      </c>
      <c r="B186" s="117" t="s">
        <v>781</v>
      </c>
      <c r="C186" s="2">
        <v>3</v>
      </c>
      <c r="D186" s="1">
        <v>0</v>
      </c>
      <c r="E186" s="5">
        <f t="shared" si="5"/>
        <v>100</v>
      </c>
      <c r="F186" s="250" t="str">
        <f>СВОД!E186</f>
        <v>Сазонова</v>
      </c>
    </row>
    <row r="187" spans="1:6">
      <c r="A187" s="136">
        <v>196</v>
      </c>
      <c r="B187" s="117" t="s">
        <v>809</v>
      </c>
      <c r="C187" s="133">
        <v>1</v>
      </c>
      <c r="D187" s="132">
        <v>0</v>
      </c>
      <c r="E187" s="5">
        <f t="shared" si="5"/>
        <v>100</v>
      </c>
      <c r="F187" s="250" t="str">
        <f>СВОД!E187</f>
        <v>Мансурова</v>
      </c>
    </row>
    <row r="188" spans="1:6">
      <c r="A188" s="136">
        <v>197</v>
      </c>
      <c r="B188" s="117" t="s">
        <v>750</v>
      </c>
      <c r="C188" s="133">
        <v>7</v>
      </c>
      <c r="D188" s="132">
        <v>0</v>
      </c>
      <c r="E188" s="5">
        <f t="shared" si="5"/>
        <v>100</v>
      </c>
      <c r="F188" s="250" t="str">
        <f>СВОД!E188</f>
        <v>Хасанов</v>
      </c>
    </row>
    <row r="189" spans="1:6">
      <c r="A189" s="136">
        <v>199</v>
      </c>
      <c r="B189" s="117" t="s">
        <v>810</v>
      </c>
      <c r="C189" s="133">
        <v>1</v>
      </c>
      <c r="D189" s="132">
        <v>0</v>
      </c>
      <c r="E189" s="5">
        <f t="shared" si="5"/>
        <v>100</v>
      </c>
      <c r="F189" s="250" t="str">
        <f>СВОД!E189</f>
        <v>Коровина</v>
      </c>
    </row>
    <row r="190" spans="1:6">
      <c r="A190" s="136">
        <v>200</v>
      </c>
      <c r="B190" s="117" t="s">
        <v>780</v>
      </c>
      <c r="C190" s="2">
        <v>4</v>
      </c>
      <c r="D190" s="1">
        <v>0</v>
      </c>
      <c r="E190" s="5">
        <f t="shared" si="5"/>
        <v>100</v>
      </c>
      <c r="F190" s="250" t="str">
        <f>СВОД!E190</f>
        <v>Савченко</v>
      </c>
    </row>
    <row r="191" spans="1:6">
      <c r="A191" s="136">
        <v>204</v>
      </c>
      <c r="B191" s="117" t="s">
        <v>802</v>
      </c>
      <c r="C191" s="2">
        <v>1</v>
      </c>
      <c r="D191" s="1">
        <v>1</v>
      </c>
      <c r="E191" s="5">
        <f t="shared" si="5"/>
        <v>0</v>
      </c>
      <c r="F191" s="250" t="str">
        <f>СВОД!E191</f>
        <v>Неуймина</v>
      </c>
    </row>
    <row r="192" spans="1:6">
      <c r="A192" s="136">
        <v>206</v>
      </c>
      <c r="B192" s="117" t="s">
        <v>811</v>
      </c>
      <c r="C192" s="2">
        <v>2</v>
      </c>
      <c r="D192" s="1">
        <v>2</v>
      </c>
      <c r="E192" s="5">
        <f t="shared" si="5"/>
        <v>0</v>
      </c>
      <c r="F192" s="250" t="str">
        <f>СВОД!E192</f>
        <v>Ахтямова</v>
      </c>
    </row>
    <row r="193" spans="1:6">
      <c r="A193" s="136">
        <v>207</v>
      </c>
      <c r="B193" s="117" t="s">
        <v>812</v>
      </c>
      <c r="C193" s="2">
        <v>2</v>
      </c>
      <c r="D193" s="1">
        <v>0</v>
      </c>
      <c r="E193" s="5">
        <f t="shared" si="5"/>
        <v>100</v>
      </c>
      <c r="F193" s="250" t="str">
        <f>СВОД!E193</f>
        <v>Ахтямова</v>
      </c>
    </row>
    <row r="196" spans="1:6">
      <c r="A196" s="2">
        <v>1</v>
      </c>
      <c r="B196" s="136" t="s">
        <v>530</v>
      </c>
      <c r="C196" s="41">
        <f>C68+C115+C117+C145+C168+C175+C178+C192+C193</f>
        <v>75</v>
      </c>
      <c r="D196" s="41">
        <f>D68+D115+D117+D145+D168+D175+D178+D192+D193</f>
        <v>2</v>
      </c>
      <c r="E196" s="5">
        <f t="shared" ref="E196:E211" si="6">100-D196*100/C196</f>
        <v>97.333333333333329</v>
      </c>
    </row>
    <row r="197" spans="1:6">
      <c r="A197" s="2">
        <v>2</v>
      </c>
      <c r="B197" s="136" t="s">
        <v>761</v>
      </c>
      <c r="C197" s="41">
        <f>C53+C54+C69+C116+C143+C144+C159</f>
        <v>77</v>
      </c>
      <c r="D197" s="41">
        <f>D53+D54+D69+D116+D143+D144+D159</f>
        <v>0</v>
      </c>
      <c r="E197" s="5">
        <f t="shared" si="6"/>
        <v>100</v>
      </c>
    </row>
    <row r="198" spans="1:6">
      <c r="A198" s="2">
        <v>3</v>
      </c>
      <c r="B198" s="136" t="s">
        <v>697</v>
      </c>
      <c r="C198" s="41">
        <f>C80+C100+C121+C130+C146+C148+C157+C163+C165+C179+C183+C184</f>
        <v>100</v>
      </c>
      <c r="D198" s="41">
        <f>D80+D100+D121+D130+D146+D148+D157+D163+D165+D179+D183+D184</f>
        <v>0</v>
      </c>
      <c r="E198" s="5">
        <f t="shared" si="6"/>
        <v>100</v>
      </c>
    </row>
    <row r="199" spans="1:6">
      <c r="A199" s="2">
        <v>4</v>
      </c>
      <c r="B199" s="136" t="s">
        <v>567</v>
      </c>
      <c r="C199" s="41">
        <f>C95+C97+C99+C122+C126+C150+C189</f>
        <v>67</v>
      </c>
      <c r="D199" s="41">
        <f>D95+D97+D99+D122+D126+D150+D189</f>
        <v>0</v>
      </c>
      <c r="E199" s="5">
        <f t="shared" si="6"/>
        <v>100</v>
      </c>
    </row>
    <row r="200" spans="1:6">
      <c r="A200" s="2">
        <v>5</v>
      </c>
      <c r="B200" s="136" t="s">
        <v>169</v>
      </c>
      <c r="C200" s="41">
        <f>C72+C73+C84+C101+C111+C118+C119+C129+C133+C137+C139+C152+C161+C164+C174+C181+C190+C167</f>
        <v>167</v>
      </c>
      <c r="D200" s="41">
        <f>D72+D73+D84+D101+D111+D118+D119+D129+D133+D137+D139+D152+D161+D164+D174+D181+D190+D167</f>
        <v>17</v>
      </c>
      <c r="E200" s="5">
        <f t="shared" si="6"/>
        <v>89.820359281437121</v>
      </c>
    </row>
    <row r="201" spans="1:6">
      <c r="A201" s="2">
        <v>6</v>
      </c>
      <c r="B201" s="136" t="s">
        <v>626</v>
      </c>
      <c r="C201" s="41">
        <f>C61+C76+C105+C106+C131+C160</f>
        <v>66</v>
      </c>
      <c r="D201" s="41">
        <f>D61+D76+D105+D106+D131+D160</f>
        <v>2</v>
      </c>
      <c r="E201" s="5">
        <f t="shared" si="6"/>
        <v>96.969696969696969</v>
      </c>
    </row>
    <row r="202" spans="1:6">
      <c r="A202" s="2">
        <v>7</v>
      </c>
      <c r="B202" s="136" t="s">
        <v>763</v>
      </c>
      <c r="C202" s="41">
        <f>C113+C114+C132+C134</f>
        <v>44</v>
      </c>
      <c r="D202" s="41">
        <f>D113+D114+D132+D134</f>
        <v>7</v>
      </c>
      <c r="E202" s="5">
        <f t="shared" si="6"/>
        <v>84.090909090909093</v>
      </c>
    </row>
    <row r="203" spans="1:6">
      <c r="A203" s="2">
        <v>8</v>
      </c>
      <c r="B203" s="136" t="s">
        <v>698</v>
      </c>
      <c r="C203" s="41">
        <f>C2+C10+C25+C33+C34+C36+C40+C41+C51+C58+C59+C60+C63+C78+C91+C171</f>
        <v>171</v>
      </c>
      <c r="D203" s="41">
        <f>D2+D10+D25+D33+D34+D36+D40+D41+D51+D58+D59+D60+D63+D78+D91+D171</f>
        <v>0</v>
      </c>
      <c r="E203" s="5">
        <f t="shared" si="6"/>
        <v>100</v>
      </c>
    </row>
    <row r="204" spans="1:6">
      <c r="A204" s="2">
        <v>9</v>
      </c>
      <c r="B204" s="136" t="s">
        <v>696</v>
      </c>
      <c r="C204" s="41">
        <f>C22+C27+C38+C50+C55+C56+C57+C74+C86+C88+C147+C166</f>
        <v>92</v>
      </c>
      <c r="D204" s="41">
        <f>D22+D27+D38+D50+D55+D56+D57+D74+D86+D88+D147+D166</f>
        <v>0</v>
      </c>
      <c r="E204" s="5">
        <f t="shared" si="6"/>
        <v>100</v>
      </c>
    </row>
    <row r="205" spans="1:6">
      <c r="A205" s="2">
        <v>10</v>
      </c>
      <c r="B205" s="136" t="s">
        <v>629</v>
      </c>
      <c r="C205" s="41">
        <f>C11+C21+C29+C31+C65+C89+C90+C96+C98+C138+C141+C151+C156+C169+C173</f>
        <v>125</v>
      </c>
      <c r="D205" s="41">
        <f>D11+D21+D29+D31+D65+D89+D90+D96+D98+D138+D141+D151+D156+D169+D173</f>
        <v>8</v>
      </c>
      <c r="E205" s="5">
        <f t="shared" si="6"/>
        <v>93.6</v>
      </c>
    </row>
    <row r="206" spans="1:6">
      <c r="A206" s="2">
        <v>11</v>
      </c>
      <c r="B206" s="136" t="s">
        <v>168</v>
      </c>
      <c r="C206" s="41">
        <f>C14+C16+C19+C28+C43+C45+C66+C79+C93+C94+C102+C112+C140+C172+C180+C170</f>
        <v>148</v>
      </c>
      <c r="D206" s="41">
        <f>D14+D16+D19+D28+D43+D45+D66+D79+D93+D94+D102+D112+D140+D172+D180+D170</f>
        <v>3</v>
      </c>
      <c r="E206" s="5">
        <f t="shared" si="6"/>
        <v>97.972972972972968</v>
      </c>
    </row>
    <row r="207" spans="1:6">
      <c r="A207" s="2">
        <v>12</v>
      </c>
      <c r="B207" s="136" t="s">
        <v>699</v>
      </c>
      <c r="C207" s="41">
        <f>C23+C32+C37+C49+C64+C85+C110+C124+C127+C149+C155+C158</f>
        <v>97</v>
      </c>
      <c r="D207" s="41">
        <f>D23+D32+D37+D49+D64+D85+D110+D124+D127+D149+D155+D158</f>
        <v>0</v>
      </c>
      <c r="E207" s="5">
        <f t="shared" si="6"/>
        <v>100</v>
      </c>
    </row>
    <row r="208" spans="1:6">
      <c r="A208" s="2">
        <v>13</v>
      </c>
      <c r="B208" s="136" t="s">
        <v>700</v>
      </c>
      <c r="C208" s="41">
        <f>C24+C26+C35+C46+C67+C52+C70+C83+C87+C92+C103+C107+C109+C128+C136+C153+C187</f>
        <v>167</v>
      </c>
      <c r="D208" s="41">
        <f>D24+D26+D35+D46+D67+D52+D70+D83+D87+D92+D103+D107+D109+D128+D136+D153+D187</f>
        <v>13</v>
      </c>
      <c r="E208" s="5">
        <f t="shared" si="6"/>
        <v>92.215568862275447</v>
      </c>
    </row>
    <row r="209" spans="1:5">
      <c r="A209" s="2">
        <v>14</v>
      </c>
      <c r="B209" s="136" t="s">
        <v>509</v>
      </c>
      <c r="C209" s="41">
        <f>C3+C4+C5+C7+C9+C13+C18+C30+C42+C44+C48+C62+C82+C120+C123+C162+C191</f>
        <v>157</v>
      </c>
      <c r="D209" s="41">
        <f>D3+D4+D5+D7+D9+D13+D18+D30+D42+D44+D48+D62+D82+D120+D123+D162+D191</f>
        <v>20</v>
      </c>
      <c r="E209" s="5">
        <f t="shared" si="6"/>
        <v>87.261146496815286</v>
      </c>
    </row>
    <row r="210" spans="1:5">
      <c r="A210" s="2">
        <v>15</v>
      </c>
      <c r="B210" s="136" t="s">
        <v>762</v>
      </c>
      <c r="C210" s="41">
        <f>C6+C8+C12+C20+C81+C154+C185+C182</f>
        <v>61</v>
      </c>
      <c r="D210" s="41">
        <f>D6+D8+D12+D20+D81+D154+D185+D182</f>
        <v>3</v>
      </c>
      <c r="E210" s="5">
        <f t="shared" si="6"/>
        <v>95.081967213114751</v>
      </c>
    </row>
    <row r="211" spans="1:5">
      <c r="A211" s="2">
        <v>16</v>
      </c>
      <c r="B211" s="136" t="s">
        <v>627</v>
      </c>
      <c r="C211" s="41">
        <f>C15+C17+C39+C47+C71+C75+C77+C104+C108+C125+C135+C142+C188</f>
        <v>129</v>
      </c>
      <c r="D211" s="41">
        <f>D15+D17+D39+D47+D71+D75+D77+D104+D108+D125+D135+D142+D188</f>
        <v>5</v>
      </c>
      <c r="E211" s="5">
        <f t="shared" si="6"/>
        <v>96.124031007751938</v>
      </c>
    </row>
    <row r="212" spans="1:5">
      <c r="A212" s="116"/>
      <c r="B212" s="116"/>
      <c r="C212" s="153"/>
      <c r="D212" s="153"/>
      <c r="E212" s="112"/>
    </row>
    <row r="213" spans="1:5">
      <c r="E213" s="112"/>
    </row>
    <row r="214" spans="1:5">
      <c r="A214" s="2">
        <v>1</v>
      </c>
      <c r="B214" s="2" t="s">
        <v>442</v>
      </c>
      <c r="C214" s="41">
        <f>C77</f>
        <v>11</v>
      </c>
      <c r="D214" s="41">
        <f>D77</f>
        <v>0</v>
      </c>
      <c r="E214" s="5">
        <f t="shared" ref="E214:E232" si="7">100-D214*100/C214</f>
        <v>100</v>
      </c>
    </row>
    <row r="215" spans="1:5">
      <c r="A215" s="2">
        <v>2</v>
      </c>
      <c r="B215" s="2" t="s">
        <v>117</v>
      </c>
      <c r="C215" s="41">
        <f>C67+C70+C26+C109</f>
        <v>44</v>
      </c>
      <c r="D215" s="41">
        <f>D67+D70+D26+D109</f>
        <v>2</v>
      </c>
      <c r="E215" s="5">
        <f t="shared" si="7"/>
        <v>95.454545454545453</v>
      </c>
    </row>
    <row r="216" spans="1:5">
      <c r="A216" s="2">
        <v>3</v>
      </c>
      <c r="B216" s="2" t="s">
        <v>598</v>
      </c>
      <c r="C216" s="41">
        <f>C129+C161</f>
        <v>22</v>
      </c>
      <c r="D216" s="41">
        <f>D129+D161</f>
        <v>2</v>
      </c>
      <c r="E216" s="5">
        <f t="shared" si="7"/>
        <v>90.909090909090907</v>
      </c>
    </row>
    <row r="217" spans="1:5">
      <c r="A217" s="2">
        <v>4</v>
      </c>
      <c r="B217" s="2" t="s">
        <v>119</v>
      </c>
      <c r="C217" s="41">
        <f>C46+C92+C107+C128+C187</f>
        <v>45</v>
      </c>
      <c r="D217" s="41">
        <f>D46+D92+D107+D128+D187</f>
        <v>0</v>
      </c>
      <c r="E217" s="5">
        <f t="shared" si="7"/>
        <v>100</v>
      </c>
    </row>
    <row r="218" spans="1:5">
      <c r="A218" s="2">
        <v>5</v>
      </c>
      <c r="B218" s="2" t="s">
        <v>112</v>
      </c>
      <c r="C218" s="41">
        <f>C191+C182+C173+C170+C169+C185+C171+C172+C188+C156+C180+C2+C3+C4+C5+C6+C7+C8+C9+C10+C11+C12+C13+C14+C15+C16+C17+C18+C19+C20+C21+C22+C23+C24+C25+C27+C28+C29+C30+C31+C32+C33+C34+C35+C36+C37+C38+C39+C40+C41+C42+C43+C44+C45+C47+C48+C49+C50+C51+C52+C55+C56+C57+C58+C59+C60+C62+C63+C64+C65+C66+C71+C74+C75+C78+C79+C81+C82+C83+C85+C86+C87+C88+C89+C90+C91+C93+C94+C96+C98+C102+C103+C104+C108+C110+C112+C120+C123+C124+C127+C135+C136+C138+C140+C141+C147+C149+C151+C153+C154+C155+C158+C162+C166</f>
        <v>1025</v>
      </c>
      <c r="D218" s="41">
        <f>D191+D182+D173+D170+D169+D185+D171+D172+D188+D156+D180+D2+D3+D4+D5+D6+D7+D8+D9+D10+D11+D12+D13+D14+D15+D16+D17+D18+D19+D20+D21+D22+D23+D24+D25+D27+D28+D29+D30+D31+D32+D33+D34+D35+D36+D37+D38+D39+D40+D41+D42+D43+D44+D45+D47+D48+D49+D50+D51+D52+D55+D56+D57+D58+D59+D60+D62+D63+D64+D65+D66+D71+D74+D75+D78+D79+D81+D82+D83+D85+D86+D87+D88+D89+D90+D91+D93+D94+D96+D98+D102+D103+D104+D108+D110+D112+D120+D123+D124+D127+D135+D136+D138+D140+D141+D147+D149+D151+D153+D154+D155+D158+D162+D166</f>
        <v>50</v>
      </c>
      <c r="E218" s="5">
        <f t="shared" si="7"/>
        <v>95.121951219512198</v>
      </c>
    </row>
    <row r="219" spans="1:5">
      <c r="A219" s="2">
        <v>6</v>
      </c>
      <c r="B219" s="2" t="s">
        <v>614</v>
      </c>
      <c r="C219" s="41">
        <f>C133+C174</f>
        <v>22</v>
      </c>
      <c r="D219" s="41">
        <f>D133+D174</f>
        <v>1</v>
      </c>
      <c r="E219" s="5">
        <f t="shared" si="7"/>
        <v>95.454545454545453</v>
      </c>
    </row>
    <row r="220" spans="1:5">
      <c r="A220" s="2">
        <v>7</v>
      </c>
      <c r="B220" s="2" t="s">
        <v>524</v>
      </c>
      <c r="C220" s="41">
        <f>C95+C97+C99+C122+C126+C150+C189</f>
        <v>67</v>
      </c>
      <c r="D220" s="41">
        <f>D95+D97+D99+D122+D126+D150+D189</f>
        <v>0</v>
      </c>
      <c r="E220" s="5">
        <f t="shared" si="7"/>
        <v>100</v>
      </c>
    </row>
    <row r="221" spans="1:5">
      <c r="A221" s="2">
        <v>8</v>
      </c>
      <c r="B221" s="2" t="s">
        <v>805</v>
      </c>
      <c r="C221" s="41">
        <f>C183+C184</f>
        <v>4</v>
      </c>
      <c r="D221" s="41">
        <f>D183+D184</f>
        <v>0</v>
      </c>
      <c r="E221" s="5">
        <f t="shared" si="7"/>
        <v>100</v>
      </c>
    </row>
    <row r="222" spans="1:5">
      <c r="A222" s="2">
        <v>9</v>
      </c>
      <c r="B222" s="2" t="s">
        <v>649</v>
      </c>
      <c r="C222" s="41">
        <f>C146+C148+C163+C165</f>
        <v>34</v>
      </c>
      <c r="D222" s="41">
        <f>D146+D148+D163+D165</f>
        <v>0</v>
      </c>
      <c r="E222" s="5">
        <f t="shared" si="7"/>
        <v>100</v>
      </c>
    </row>
    <row r="223" spans="1:5">
      <c r="A223" s="2">
        <v>10</v>
      </c>
      <c r="B223" s="2" t="s">
        <v>122</v>
      </c>
      <c r="C223" s="41">
        <f>C178+C175+C53+C54+C68+C69+C115+C116+C117+C143+C144+C145+C159+C168+C192+C193</f>
        <v>152</v>
      </c>
      <c r="D223" s="41">
        <f>D178+D175+D53+D54+D68+D69+D115+D116+D117+D143+D144+D145+D159+D168+D192+D193</f>
        <v>2</v>
      </c>
      <c r="E223" s="5">
        <f t="shared" si="7"/>
        <v>98.684210526315795</v>
      </c>
    </row>
    <row r="224" spans="1:5">
      <c r="A224" s="2">
        <v>11</v>
      </c>
      <c r="B224" s="2" t="s">
        <v>171</v>
      </c>
      <c r="C224" s="41">
        <f>C181+C73+C111+C137</f>
        <v>39</v>
      </c>
      <c r="D224" s="41">
        <f>D181+D73+D111+D137</f>
        <v>4</v>
      </c>
      <c r="E224" s="5">
        <f t="shared" si="7"/>
        <v>89.743589743589737</v>
      </c>
    </row>
    <row r="225" spans="1:5">
      <c r="A225" s="2">
        <v>12</v>
      </c>
      <c r="B225" s="2" t="s">
        <v>770</v>
      </c>
      <c r="C225" s="41">
        <f>C176+C177+C186</f>
        <v>11</v>
      </c>
      <c r="D225" s="41">
        <f>D176+D177+D186</f>
        <v>0</v>
      </c>
      <c r="E225" s="5">
        <f t="shared" si="7"/>
        <v>100</v>
      </c>
    </row>
    <row r="226" spans="1:5">
      <c r="A226" s="2">
        <v>13</v>
      </c>
      <c r="B226" s="2" t="s">
        <v>124</v>
      </c>
      <c r="C226" s="41">
        <f>C72+C84+C101+C118+C119+C139+C190+C167</f>
        <v>62</v>
      </c>
      <c r="D226" s="41">
        <f>D72+D84+D101+D118+D119+D139+D190+D167</f>
        <v>4</v>
      </c>
      <c r="E226" s="5">
        <f t="shared" si="7"/>
        <v>93.548387096774192</v>
      </c>
    </row>
    <row r="227" spans="1:5">
      <c r="A227" s="2">
        <v>14</v>
      </c>
      <c r="B227" s="2" t="s">
        <v>654</v>
      </c>
      <c r="C227" s="41">
        <f>C152+C164</f>
        <v>22</v>
      </c>
      <c r="D227" s="41">
        <f>D152+D164</f>
        <v>6</v>
      </c>
      <c r="E227" s="5">
        <f t="shared" si="7"/>
        <v>72.72727272727272</v>
      </c>
    </row>
    <row r="228" spans="1:5">
      <c r="A228" s="2">
        <v>15</v>
      </c>
      <c r="B228" s="2" t="s">
        <v>471</v>
      </c>
      <c r="C228" s="41">
        <f>C80+C100+C121+C130+C157+C179</f>
        <v>62</v>
      </c>
      <c r="D228" s="41">
        <f>D80+D100+D121+D130+D157+D179</f>
        <v>0</v>
      </c>
      <c r="E228" s="5">
        <f t="shared" si="7"/>
        <v>100</v>
      </c>
    </row>
    <row r="229" spans="1:5">
      <c r="A229" s="2">
        <v>16</v>
      </c>
      <c r="B229" s="2" t="s">
        <v>559</v>
      </c>
      <c r="C229" s="41">
        <f>C113+C114+C132+C134</f>
        <v>44</v>
      </c>
      <c r="D229" s="41">
        <f>D113+D114+D132+D134</f>
        <v>7</v>
      </c>
      <c r="E229" s="5">
        <f t="shared" si="7"/>
        <v>84.090909090909093</v>
      </c>
    </row>
    <row r="230" spans="1:5">
      <c r="A230" s="2">
        <v>17</v>
      </c>
      <c r="B230" s="2" t="s">
        <v>584</v>
      </c>
      <c r="C230" s="41">
        <f>C125+C142</f>
        <v>22</v>
      </c>
      <c r="D230" s="41">
        <f>D125+D142</f>
        <v>0</v>
      </c>
      <c r="E230" s="5">
        <f t="shared" si="7"/>
        <v>100</v>
      </c>
    </row>
    <row r="231" spans="1:5">
      <c r="A231" s="2">
        <v>18</v>
      </c>
      <c r="B231" s="2" t="s">
        <v>593</v>
      </c>
      <c r="C231" s="41">
        <f>C131</f>
        <v>11</v>
      </c>
      <c r="D231" s="41">
        <f>D131</f>
        <v>2</v>
      </c>
      <c r="E231" s="5">
        <f t="shared" si="7"/>
        <v>81.818181818181813</v>
      </c>
    </row>
    <row r="232" spans="1:5">
      <c r="A232" s="2">
        <v>19</v>
      </c>
      <c r="B232" s="2" t="s">
        <v>115</v>
      </c>
      <c r="C232" s="41">
        <f>C61+C76+C105+C106+C160</f>
        <v>55</v>
      </c>
      <c r="D232" s="41">
        <f>D61+D76+D105+D106+D160</f>
        <v>0</v>
      </c>
      <c r="E232" s="5">
        <f t="shared" si="7"/>
        <v>100</v>
      </c>
    </row>
    <row r="233" spans="1:5">
      <c r="A233" s="116"/>
      <c r="B233" s="116"/>
      <c r="C233" s="153"/>
      <c r="D233" s="153"/>
      <c r="E233" s="13"/>
    </row>
    <row r="234" spans="1:5">
      <c r="E234" s="13"/>
    </row>
    <row r="235" spans="1:5">
      <c r="A235" s="2">
        <v>1</v>
      </c>
      <c r="B235" s="2" t="s">
        <v>167</v>
      </c>
      <c r="C235" s="41">
        <f>C167+C183+C184+C189+C192+C193+C190+C181+C178+C174+C175+C179+C168+C159+C53+C54+C68+C69+C72+C73+C80+C84+C95+C97+C99+C100+C101+C111+C115+C116+C117+C118+C119+C121+C122+C126+C129+C130+C133+C137+C139+C143+C144+C145+C146+C148+C150+C152+C157+C161+C163+C164+C165</f>
        <v>486</v>
      </c>
      <c r="D235" s="41">
        <f>D167+D183+D184+D189+D192+D193+D190+D181+D178+D174+D175+D179+D168+D159+D53+D54+D68+D69+D72+D73+D80+D84+D95+D97+D99+D100+D101+D111+D115+D116+D117+D118+D119+D121+D122+D126+D129+D130+D133+D137+D139+D143+D144+D145+D146+D148+D150+D152+D157+D161+D163+D164+D165</f>
        <v>19</v>
      </c>
      <c r="E235" s="5">
        <f>100-D235*100/C235</f>
        <v>96.090534979423865</v>
      </c>
    </row>
    <row r="236" spans="1:5">
      <c r="A236" s="2">
        <v>2</v>
      </c>
      <c r="B236" s="2" t="s">
        <v>170</v>
      </c>
      <c r="C236" s="162">
        <f>C61+C76+C105+C106+C113+C114+C131+C132+C134+C160</f>
        <v>110</v>
      </c>
      <c r="D236" s="162">
        <f>D61+D76+D105+D106+D113+D114+D131+D132+D134+D160</f>
        <v>9</v>
      </c>
      <c r="E236" s="5">
        <f>100-D236*100/C236</f>
        <v>91.818181818181813</v>
      </c>
    </row>
    <row r="237" spans="1:5">
      <c r="A237" s="2">
        <v>3</v>
      </c>
      <c r="B237" s="2" t="s">
        <v>777</v>
      </c>
      <c r="C237" s="162">
        <f>C176+C177+C186</f>
        <v>11</v>
      </c>
      <c r="D237" s="162">
        <f>D176+D177+D186</f>
        <v>0</v>
      </c>
      <c r="E237" s="5">
        <f>100-D237*100/C237</f>
        <v>100</v>
      </c>
    </row>
    <row r="238" spans="1:5">
      <c r="A238" s="2">
        <v>4</v>
      </c>
      <c r="B238" s="2" t="s">
        <v>620</v>
      </c>
      <c r="C238" s="162">
        <f>C191+C187+C170+C172+C180+C3+C4+C5+C7+C9+C13+C14+C16+C18+C19+C23+C24+C26+C28+C30+C32+C35+C37+C42+C43+C44+C45+C46+C48+C49+C52+C62+C64+C66+C67+C70+C79+C82+C83+C85+C87+C92+C93+C94+C102+C103+C107+C109+C110+C112+C120+C123+C124+C127+C128+C136+C140+C149+C153+C155+C158+C162</f>
        <v>569</v>
      </c>
      <c r="D238" s="162">
        <f>D191+D187+D170+D172+D180+D3+D4+D5+D7+D9+D13+D14+D16+D18+D19+D23+D24+D26+D28+D30+D32+D35+D37+D42+D43+D44+D45+D46+D48+D49+D52+D62+D64+D66+D67+D70+D79+D82+D83+D85+D87+D92+D93+D94+D102+D103+D107+D109+D110+D112+D120+D123+D124+D127+D128+D136+D140+D149+D153+D155+D158+D162</f>
        <v>36</v>
      </c>
      <c r="E238" s="5">
        <f>100-D238*100/C238</f>
        <v>93.673110720562391</v>
      </c>
    </row>
    <row r="239" spans="1:5">
      <c r="A239" s="2">
        <v>5</v>
      </c>
      <c r="B239" s="76" t="s">
        <v>701</v>
      </c>
      <c r="C239" s="41">
        <f>C169+C173+C182+C185+C171+C188+C51+C156+C2+C6+C8+C10+C11+C12+C15+C17+C20+C21+C22+C25+C27+C29+C31+C33+C34+C36+C38+C39+C40+C41+C47+C50+C55+C56+C57+C58+C59+C60+C63+C65+C71+C74+C75+C77+C78+C81+C86+C88+C89+C90+C91+C96+C98+C104+C108+C125+C135+C138+C141+C142+C147+C151+C154+C166</f>
        <v>578</v>
      </c>
      <c r="D239" s="41">
        <f>D169+D173+D182+D185+D171+D188+D51+D156+D2+D6+D8+D10+D11+D12+D15+D17+D20+D21+D22+D25+D27+D29+D31+D33+D34+D36+D38+D39+D40+D41+D47+D50+D55+D56+D57+D58+D59+D60+D63+D65+D71+D74+D75+D77+D78+D81+D86+D88+D89+D90+D91+D96+D98+D104+D108+D125+D135+D138+D141+D142+D147+D151+D154+D166</f>
        <v>16</v>
      </c>
      <c r="E239" s="5">
        <f>100-D239*100/C239</f>
        <v>97.231833910034595</v>
      </c>
    </row>
    <row r="240" spans="1:5">
      <c r="A240" s="116"/>
      <c r="B240" s="116"/>
      <c r="C240" s="153"/>
      <c r="D240" s="153"/>
      <c r="E240" s="13"/>
    </row>
    <row r="242" spans="1:11">
      <c r="A242" s="2">
        <v>1</v>
      </c>
      <c r="B242" s="2" t="s">
        <v>488</v>
      </c>
      <c r="C242" s="146">
        <f>C30+C3+C62+C48+C9+C13+C23+C18+C42+C29+C11+C65+C82</f>
        <v>103</v>
      </c>
      <c r="D242" s="146">
        <f>D30+D3+D62+D48+D9+D13+D23+D18+D42+D29+D11+D65+D82</f>
        <v>9</v>
      </c>
      <c r="E242" s="5">
        <f t="shared" ref="E242:E250" si="8">100-D242*100/C242</f>
        <v>91.262135922330103</v>
      </c>
      <c r="H242" s="147"/>
      <c r="I242" s="148"/>
    </row>
    <row r="243" spans="1:11">
      <c r="A243" s="2">
        <v>2</v>
      </c>
      <c r="B243" s="2" t="s">
        <v>489</v>
      </c>
      <c r="C243" s="146" t="e">
        <f>C76+C61+#REF!</f>
        <v>#REF!</v>
      </c>
      <c r="D243" s="146" t="e">
        <f>D76+D61+#REF!</f>
        <v>#REF!</v>
      </c>
      <c r="E243" s="5" t="e">
        <f t="shared" si="8"/>
        <v>#REF!</v>
      </c>
      <c r="H243" s="147"/>
      <c r="I243" s="148"/>
    </row>
    <row r="244" spans="1:11">
      <c r="A244" s="2">
        <v>3</v>
      </c>
      <c r="B244" s="2" t="s">
        <v>490</v>
      </c>
      <c r="C244" s="146">
        <f>C46+C64+C32+C37+C24+C35+C52+C49+C44+C4+C87+C85</f>
        <v>100</v>
      </c>
      <c r="D244" s="146">
        <f>D46+D64+D32+D37+D24+D35+D52+D49+D44+D4+D87+D85</f>
        <v>7</v>
      </c>
      <c r="E244" s="5">
        <f t="shared" si="8"/>
        <v>93</v>
      </c>
      <c r="H244" s="147"/>
      <c r="I244" s="148"/>
    </row>
    <row r="245" spans="1:11">
      <c r="A245" s="2">
        <v>4</v>
      </c>
      <c r="B245" s="2" t="s">
        <v>491</v>
      </c>
      <c r="C245" s="146">
        <f>C26+C70+C67+C5+C7+C28+C16+C66+C14+C43+C45+C19+C79</f>
        <v>133</v>
      </c>
      <c r="D245" s="146">
        <f>D26+D70+D67+D5+D7+D28+D16+D66+D14+D43+D45+D19+D79</f>
        <v>5</v>
      </c>
      <c r="E245" s="5">
        <f t="shared" si="8"/>
        <v>96.240601503759393</v>
      </c>
      <c r="H245" s="147"/>
      <c r="I245" s="148"/>
    </row>
    <row r="246" spans="1:11">
      <c r="A246" s="2">
        <v>5</v>
      </c>
      <c r="B246" s="2" t="s">
        <v>492</v>
      </c>
      <c r="C246" s="146">
        <f>C59+C40+C25+C33+C2+C60+C63+C78+C34+C36+C41+C51+C10</f>
        <v>143</v>
      </c>
      <c r="D246" s="146">
        <f>D59+D40+D25+D33+D2+D60+D63+D78+D34+D36+D41+D51+D10</f>
        <v>0</v>
      </c>
      <c r="E246" s="5">
        <f t="shared" si="8"/>
        <v>100</v>
      </c>
      <c r="H246" s="147"/>
      <c r="I246" s="148"/>
    </row>
    <row r="247" spans="1:11">
      <c r="A247" s="2">
        <v>6</v>
      </c>
      <c r="B247" s="2" t="s">
        <v>493</v>
      </c>
      <c r="C247" s="146">
        <f>C84+C73+C72+C58</f>
        <v>34</v>
      </c>
      <c r="D247" s="146">
        <f>D84+D73+D72+D58</f>
        <v>1</v>
      </c>
      <c r="E247" s="5">
        <f t="shared" si="8"/>
        <v>97.058823529411768</v>
      </c>
      <c r="H247" s="147"/>
      <c r="I247" s="148"/>
    </row>
    <row r="248" spans="1:11">
      <c r="A248" s="2">
        <v>7</v>
      </c>
      <c r="B248" s="2" t="s">
        <v>494</v>
      </c>
      <c r="C248" s="146">
        <f>C57+C15+C50+C17+C8+C6+C39+C47+C71+C74+C77+C86</f>
        <v>102</v>
      </c>
      <c r="D248" s="146">
        <f>D57+D15+D50+D17+D8+D6+D39+D47+D71+D74+D77+D86</f>
        <v>5</v>
      </c>
      <c r="E248" s="5">
        <f t="shared" si="8"/>
        <v>95.098039215686271</v>
      </c>
      <c r="H248" s="147"/>
      <c r="I248" s="148"/>
    </row>
    <row r="249" spans="1:11">
      <c r="A249" s="2">
        <v>8</v>
      </c>
      <c r="B249" s="2" t="s">
        <v>495</v>
      </c>
      <c r="C249" s="146">
        <f>C69+C68+C80+C54+C53</f>
        <v>55</v>
      </c>
      <c r="D249" s="146">
        <f>D69+D68+D80+D54+D53</f>
        <v>0</v>
      </c>
      <c r="E249" s="5">
        <f t="shared" si="8"/>
        <v>100</v>
      </c>
      <c r="H249" s="147"/>
      <c r="I249" s="148"/>
    </row>
    <row r="250" spans="1:11">
      <c r="A250" s="2">
        <v>9</v>
      </c>
      <c r="B250" s="2" t="s">
        <v>496</v>
      </c>
      <c r="C250" s="146">
        <f>C20+C55+C12+C38+C27+C21+C31+C56+C22</f>
        <v>79</v>
      </c>
      <c r="D250" s="146">
        <f>D20+D55+D12+D38+D27+D21+D31+D56+D22</f>
        <v>0</v>
      </c>
      <c r="E250" s="5">
        <f t="shared" si="8"/>
        <v>100</v>
      </c>
      <c r="H250" s="147"/>
      <c r="I250" s="148"/>
    </row>
    <row r="251" spans="1:11">
      <c r="A251" s="116"/>
      <c r="B251" s="116"/>
      <c r="C251" s="147"/>
      <c r="D251" s="147"/>
      <c r="E251" s="13"/>
      <c r="H251" s="147"/>
      <c r="I251" s="148"/>
    </row>
    <row r="252" spans="1:11">
      <c r="B252" s="123" t="s">
        <v>218</v>
      </c>
      <c r="C252" s="123"/>
      <c r="D252" s="123"/>
      <c r="E252" s="123"/>
      <c r="F252" s="123"/>
      <c r="G252" s="123"/>
      <c r="H252" s="123"/>
      <c r="I252" s="123"/>
      <c r="J252" s="123"/>
      <c r="K252" s="123"/>
    </row>
    <row r="253" spans="1:11">
      <c r="B253" s="353" t="s">
        <v>219</v>
      </c>
      <c r="C253" s="353"/>
      <c r="D253" s="353"/>
      <c r="E253" s="353"/>
      <c r="F253" s="353"/>
      <c r="G253" s="353"/>
      <c r="H253" s="353"/>
      <c r="I253" s="353"/>
      <c r="J253" s="353"/>
      <c r="K253" s="353"/>
    </row>
    <row r="254" spans="1:11">
      <c r="B254" s="358" t="s">
        <v>452</v>
      </c>
      <c r="C254" s="356"/>
      <c r="D254" s="356"/>
      <c r="E254" s="356"/>
      <c r="F254" s="356"/>
      <c r="G254" s="356"/>
      <c r="H254" s="356"/>
      <c r="I254" s="356"/>
      <c r="J254" s="356"/>
      <c r="K254" s="356"/>
    </row>
    <row r="255" spans="1:11">
      <c r="B255" s="358" t="s">
        <v>458</v>
      </c>
      <c r="C255" s="356"/>
      <c r="D255" s="356"/>
      <c r="E255" s="356"/>
      <c r="F255" s="356"/>
      <c r="G255" s="356"/>
      <c r="H255" s="356"/>
      <c r="I255" s="356"/>
      <c r="J255" s="356"/>
      <c r="K255" s="356"/>
    </row>
    <row r="256" spans="1:11">
      <c r="B256" s="358" t="s">
        <v>235</v>
      </c>
      <c r="C256" s="356"/>
      <c r="D256" s="356"/>
      <c r="E256" s="356"/>
      <c r="F256" s="356"/>
      <c r="G256" s="356"/>
      <c r="H256" s="356"/>
      <c r="I256" s="356"/>
      <c r="J256" s="356"/>
      <c r="K256" s="356"/>
    </row>
    <row r="257" spans="2:11">
      <c r="B257" s="358" t="s">
        <v>453</v>
      </c>
      <c r="C257" s="356"/>
      <c r="D257" s="356"/>
      <c r="E257" s="356"/>
      <c r="F257" s="356"/>
      <c r="G257" s="356"/>
      <c r="H257" s="356"/>
      <c r="I257" s="356"/>
      <c r="J257" s="356"/>
      <c r="K257" s="356"/>
    </row>
    <row r="258" spans="2:11">
      <c r="C258" s="11"/>
      <c r="D258" s="11"/>
      <c r="K258" s="11"/>
    </row>
    <row r="259" spans="2:11">
      <c r="B259" s="359" t="s">
        <v>398</v>
      </c>
      <c r="C259" s="359"/>
      <c r="D259" s="359"/>
      <c r="E259" s="359"/>
      <c r="F259" s="359"/>
      <c r="G259" s="359"/>
      <c r="H259" s="359"/>
      <c r="I259" s="359"/>
      <c r="J259" s="359"/>
      <c r="K259" s="359"/>
    </row>
    <row r="260" spans="2:11">
      <c r="B260" s="352" t="s">
        <v>454</v>
      </c>
      <c r="C260" s="357"/>
      <c r="D260" s="357"/>
      <c r="E260" s="357"/>
      <c r="F260" s="357"/>
      <c r="G260" s="357"/>
      <c r="H260" s="357"/>
      <c r="I260" s="357"/>
      <c r="J260" s="357"/>
      <c r="K260" s="357"/>
    </row>
    <row r="261" spans="2:11">
      <c r="B261" s="352" t="s">
        <v>455</v>
      </c>
      <c r="C261" s="357"/>
      <c r="D261" s="357"/>
      <c r="E261" s="357"/>
      <c r="F261" s="357"/>
      <c r="G261" s="357"/>
      <c r="H261" s="357"/>
      <c r="I261" s="357"/>
      <c r="J261" s="357"/>
      <c r="K261" s="357"/>
    </row>
    <row r="262" spans="2:11">
      <c r="B262" s="352" t="s">
        <v>459</v>
      </c>
      <c r="C262" s="352"/>
      <c r="D262" s="352"/>
      <c r="E262" s="352"/>
      <c r="F262" s="352"/>
      <c r="G262" s="352"/>
      <c r="H262" s="352"/>
      <c r="I262" s="352"/>
      <c r="J262" s="352"/>
      <c r="K262" s="352"/>
    </row>
    <row r="263" spans="2:11">
      <c r="B263" s="352" t="s">
        <v>460</v>
      </c>
      <c r="C263" s="357"/>
      <c r="D263" s="357"/>
      <c r="E263" s="357"/>
      <c r="F263" s="357"/>
      <c r="G263" s="357"/>
      <c r="H263" s="357"/>
      <c r="I263" s="357"/>
      <c r="J263" s="357"/>
      <c r="K263" s="357"/>
    </row>
    <row r="264" spans="2:11">
      <c r="B264" s="352" t="s">
        <v>461</v>
      </c>
      <c r="C264" s="357"/>
      <c r="D264" s="357"/>
      <c r="E264" s="357"/>
      <c r="F264" s="357"/>
      <c r="G264" s="357"/>
      <c r="H264" s="357"/>
      <c r="I264" s="357"/>
      <c r="J264" s="357"/>
      <c r="K264" s="357"/>
    </row>
  </sheetData>
  <mergeCells count="11">
    <mergeCell ref="B259:K259"/>
    <mergeCell ref="B253:K253"/>
    <mergeCell ref="B254:K254"/>
    <mergeCell ref="B255:K255"/>
    <mergeCell ref="B256:K256"/>
    <mergeCell ref="B257:K257"/>
    <mergeCell ref="B260:K260"/>
    <mergeCell ref="B261:K261"/>
    <mergeCell ref="B262:K262"/>
    <mergeCell ref="B263:K263"/>
    <mergeCell ref="B264:K264"/>
  </mergeCells>
  <conditionalFormatting sqref="E196:E211 E2:E193">
    <cfRule type="cellIs" dxfId="19" priority="25" operator="lessThan">
      <formula>75</formula>
    </cfRule>
    <cfRule type="cellIs" dxfId="18" priority="26" operator="between">
      <formula>99.99</formula>
      <formula>75</formula>
    </cfRule>
    <cfRule type="cellIs" dxfId="17" priority="27" operator="equal">
      <formula>100</formula>
    </cfRule>
  </conditionalFormatting>
  <conditionalFormatting sqref="E242:E250">
    <cfRule type="cellIs" dxfId="16" priority="16" operator="lessThan">
      <formula>85</formula>
    </cfRule>
    <cfRule type="cellIs" dxfId="15" priority="17" operator="between">
      <formula>99.99</formula>
      <formula>85</formula>
    </cfRule>
    <cfRule type="cellIs" dxfId="14" priority="18" operator="equal">
      <formula>100</formula>
    </cfRule>
  </conditionalFormatting>
  <conditionalFormatting sqref="E235:E239">
    <cfRule type="cellIs" dxfId="13" priority="10" operator="lessThan">
      <formula>75</formula>
    </cfRule>
    <cfRule type="cellIs" dxfId="12" priority="11" operator="between">
      <formula>99.99</formula>
      <formula>75</formula>
    </cfRule>
    <cfRule type="cellIs" dxfId="11" priority="12" operator="equal">
      <formula>100</formula>
    </cfRule>
  </conditionalFormatting>
  <conditionalFormatting sqref="E214:E232">
    <cfRule type="cellIs" dxfId="10" priority="1" operator="lessThan">
      <formula>75</formula>
    </cfRule>
    <cfRule type="cellIs" dxfId="9" priority="2" operator="between">
      <formula>99.99</formula>
      <formula>75</formula>
    </cfRule>
    <cfRule type="cellIs" dxfId="8" priority="3" operator="equal">
      <formula>100</formula>
    </cfRule>
  </conditionalFormatting>
  <hyperlinks>
    <hyperlink ref="H1" location="СВОД!A1" display="СВОД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53"/>
  <sheetViews>
    <sheetView zoomScale="85" zoomScaleNormal="85" workbookViewId="0">
      <pane xSplit="1" ySplit="1" topLeftCell="B2" activePane="bottomRight" state="frozen"/>
      <selection activeCell="G201" sqref="G201"/>
      <selection pane="topRight" activeCell="G201" sqref="G201"/>
      <selection pane="bottomLeft" activeCell="G201" sqref="G201"/>
      <selection pane="bottomRight" activeCell="C24" sqref="C24"/>
    </sheetView>
  </sheetViews>
  <sheetFormatPr defaultRowHeight="14.4"/>
  <cols>
    <col min="1" max="1" width="4.109375" bestFit="1" customWidth="1"/>
    <col min="2" max="2" width="29.109375" bestFit="1" customWidth="1"/>
    <col min="3" max="3" width="12.6640625" bestFit="1" customWidth="1"/>
    <col min="4" max="4" width="12" bestFit="1" customWidth="1"/>
    <col min="5" max="5" width="10.33203125" style="11" customWidth="1"/>
    <col min="6" max="6" width="12.77734375" bestFit="1" customWidth="1"/>
    <col min="8" max="8" width="20" bestFit="1" customWidth="1"/>
    <col min="9" max="9" width="20.6640625" bestFit="1" customWidth="1"/>
  </cols>
  <sheetData>
    <row r="1" spans="1:9" ht="42" customHeight="1">
      <c r="A1" s="78" t="s">
        <v>0</v>
      </c>
      <c r="B1" s="63" t="s">
        <v>1</v>
      </c>
      <c r="C1" s="63" t="s">
        <v>259</v>
      </c>
      <c r="D1" s="63" t="s">
        <v>260</v>
      </c>
      <c r="E1" s="17" t="s">
        <v>177</v>
      </c>
      <c r="F1" s="17" t="s">
        <v>106</v>
      </c>
      <c r="H1" s="10" t="s">
        <v>100</v>
      </c>
    </row>
    <row r="2" spans="1:9">
      <c r="A2" s="1">
        <v>1</v>
      </c>
      <c r="B2" s="89" t="s">
        <v>2</v>
      </c>
      <c r="C2" s="322">
        <f>допродажи!C2</f>
        <v>19244.8</v>
      </c>
      <c r="D2" s="322">
        <f>допродажи!D2</f>
        <v>9468.8599999999988</v>
      </c>
      <c r="E2" s="51">
        <f>D2/C2*100</f>
        <v>49.202174093781167</v>
      </c>
      <c r="F2" s="249" t="str">
        <f>СВОД!E2</f>
        <v>Ахрамеева</v>
      </c>
    </row>
    <row r="3" spans="1:9">
      <c r="A3" s="1">
        <v>2</v>
      </c>
      <c r="B3" s="89" t="s">
        <v>3</v>
      </c>
      <c r="C3" s="15">
        <v>20000</v>
      </c>
      <c r="D3" s="15">
        <v>23373.410000000003</v>
      </c>
      <c r="E3" s="51">
        <f t="shared" ref="E3:E65" si="0">D3/C3*100</f>
        <v>116.86705000000002</v>
      </c>
      <c r="F3" s="249" t="str">
        <f>СВОД!E3</f>
        <v>Неуймина</v>
      </c>
    </row>
    <row r="4" spans="1:9">
      <c r="A4" s="1">
        <v>3</v>
      </c>
      <c r="B4" s="89" t="s">
        <v>4</v>
      </c>
      <c r="C4" s="15">
        <v>16400</v>
      </c>
      <c r="D4" s="15">
        <v>19727.260000000002</v>
      </c>
      <c r="E4" s="51">
        <f t="shared" si="0"/>
        <v>120.28817073170732</v>
      </c>
      <c r="F4" s="249" t="str">
        <f>СВОД!E4</f>
        <v>Неуймина</v>
      </c>
    </row>
    <row r="5" spans="1:9">
      <c r="A5" s="1">
        <v>4</v>
      </c>
      <c r="B5" s="89" t="s">
        <v>5</v>
      </c>
      <c r="C5" s="15">
        <v>69900</v>
      </c>
      <c r="D5" s="15">
        <v>53403.880000000005</v>
      </c>
      <c r="E5" s="51">
        <f t="shared" si="0"/>
        <v>76.40040057224607</v>
      </c>
      <c r="F5" s="249" t="str">
        <f>СВОД!E5</f>
        <v>Неуймина</v>
      </c>
      <c r="H5" s="4" t="s">
        <v>174</v>
      </c>
      <c r="I5" s="48"/>
    </row>
    <row r="6" spans="1:9">
      <c r="A6" s="1">
        <v>5</v>
      </c>
      <c r="B6" s="89" t="s">
        <v>6</v>
      </c>
      <c r="C6" s="15">
        <v>22700</v>
      </c>
      <c r="D6" s="15">
        <v>28930.23</v>
      </c>
      <c r="E6" s="51">
        <f t="shared" si="0"/>
        <v>127.44594713656387</v>
      </c>
      <c r="F6" s="249" t="str">
        <f>СВОД!E6</f>
        <v>Дарьин</v>
      </c>
      <c r="H6" s="4" t="s">
        <v>689</v>
      </c>
      <c r="I6" s="49"/>
    </row>
    <row r="7" spans="1:9">
      <c r="A7" s="1">
        <v>6</v>
      </c>
      <c r="B7" s="89" t="s">
        <v>7</v>
      </c>
      <c r="C7" s="15">
        <v>17400</v>
      </c>
      <c r="D7" s="15">
        <v>14942.140000000001</v>
      </c>
      <c r="E7" s="51">
        <f t="shared" si="0"/>
        <v>85.874367816091961</v>
      </c>
      <c r="F7" s="249" t="str">
        <f>СВОД!E7</f>
        <v>Неуймина</v>
      </c>
      <c r="H7" s="4" t="s">
        <v>183</v>
      </c>
      <c r="I7" s="50"/>
    </row>
    <row r="8" spans="1:9">
      <c r="A8" s="1">
        <v>7</v>
      </c>
      <c r="B8" s="89" t="s">
        <v>8</v>
      </c>
      <c r="C8" s="15">
        <v>14600</v>
      </c>
      <c r="D8" s="15">
        <v>18141.93</v>
      </c>
      <c r="E8" s="51">
        <f t="shared" si="0"/>
        <v>124.25979452054794</v>
      </c>
      <c r="F8" s="249" t="str">
        <f>СВОД!E8</f>
        <v>Дарьин</v>
      </c>
    </row>
    <row r="9" spans="1:9">
      <c r="A9" s="1">
        <v>8</v>
      </c>
      <c r="B9" s="89" t="s">
        <v>9</v>
      </c>
      <c r="C9" s="15">
        <v>59800</v>
      </c>
      <c r="D9" s="15">
        <v>66292.11</v>
      </c>
      <c r="E9" s="51">
        <f t="shared" si="0"/>
        <v>110.85637123745819</v>
      </c>
      <c r="F9" s="249" t="str">
        <f>СВОД!E9</f>
        <v>Неуймина</v>
      </c>
      <c r="H9" t="s">
        <v>288</v>
      </c>
      <c r="I9" s="125">
        <v>42158</v>
      </c>
    </row>
    <row r="10" spans="1:9">
      <c r="A10" s="1">
        <v>9</v>
      </c>
      <c r="B10" s="89" t="s">
        <v>10</v>
      </c>
      <c r="C10" s="15">
        <v>43900</v>
      </c>
      <c r="D10" s="15">
        <v>31218.019999999997</v>
      </c>
      <c r="E10" s="51">
        <f t="shared" si="0"/>
        <v>71.111662870159449</v>
      </c>
      <c r="F10" s="249" t="str">
        <f>СВОД!E10</f>
        <v>Ахрамеева</v>
      </c>
      <c r="H10" t="s">
        <v>289</v>
      </c>
      <c r="I10" t="s">
        <v>476</v>
      </c>
    </row>
    <row r="11" spans="1:9">
      <c r="A11" s="1">
        <v>10</v>
      </c>
      <c r="B11" s="89" t="s">
        <v>11</v>
      </c>
      <c r="C11" s="15">
        <v>59200</v>
      </c>
      <c r="D11" s="15">
        <v>42677.979999999996</v>
      </c>
      <c r="E11" s="51">
        <f t="shared" si="0"/>
        <v>72.091182432432419</v>
      </c>
      <c r="F11" s="249" t="str">
        <f>СВОД!E11</f>
        <v>Калинина</v>
      </c>
    </row>
    <row r="12" spans="1:9">
      <c r="A12" s="1">
        <v>11</v>
      </c>
      <c r="B12" s="89" t="s">
        <v>12</v>
      </c>
      <c r="C12" s="15">
        <v>16400</v>
      </c>
      <c r="D12" s="15">
        <v>13999.88</v>
      </c>
      <c r="E12" s="51">
        <f t="shared" si="0"/>
        <v>85.365121951219507</v>
      </c>
      <c r="F12" s="249" t="str">
        <f>СВОД!E12</f>
        <v>Дарьин</v>
      </c>
    </row>
    <row r="13" spans="1:9">
      <c r="A13" s="1">
        <v>12</v>
      </c>
      <c r="B13" s="89" t="s">
        <v>13</v>
      </c>
      <c r="C13" s="15">
        <v>14500</v>
      </c>
      <c r="D13" s="15">
        <v>19490.22</v>
      </c>
      <c r="E13" s="51">
        <f t="shared" si="0"/>
        <v>134.41531034482759</v>
      </c>
      <c r="F13" s="249" t="str">
        <f>СВОД!E13</f>
        <v>Неуймина</v>
      </c>
    </row>
    <row r="14" spans="1:9">
      <c r="A14" s="89">
        <v>13</v>
      </c>
      <c r="B14" s="89" t="s">
        <v>14</v>
      </c>
      <c r="C14" s="15">
        <v>17700</v>
      </c>
      <c r="D14" s="15">
        <v>19743.770000000004</v>
      </c>
      <c r="E14" s="51">
        <f t="shared" si="0"/>
        <v>111.54672316384182</v>
      </c>
      <c r="F14" s="249" t="str">
        <f>СВОД!E14</f>
        <v>Клементьева</v>
      </c>
    </row>
    <row r="15" spans="1:9">
      <c r="A15" s="89">
        <v>14</v>
      </c>
      <c r="B15" s="89" t="s">
        <v>15</v>
      </c>
      <c r="C15" s="15">
        <v>43100</v>
      </c>
      <c r="D15" s="15">
        <v>49661.37</v>
      </c>
      <c r="E15" s="51">
        <f t="shared" si="0"/>
        <v>115.22359628770302</v>
      </c>
      <c r="F15" s="249" t="str">
        <f>СВОД!E15</f>
        <v>Хасанов</v>
      </c>
    </row>
    <row r="16" spans="1:9">
      <c r="A16" s="89">
        <v>15</v>
      </c>
      <c r="B16" s="89" t="s">
        <v>16</v>
      </c>
      <c r="C16" s="15">
        <v>17700</v>
      </c>
      <c r="D16" s="15">
        <v>17381.300000000003</v>
      </c>
      <c r="E16" s="51">
        <f t="shared" si="0"/>
        <v>98.199435028248601</v>
      </c>
      <c r="F16" s="249" t="str">
        <f>СВОД!E16</f>
        <v>Клементьева</v>
      </c>
    </row>
    <row r="17" spans="1:6">
      <c r="A17" s="89">
        <v>16</v>
      </c>
      <c r="B17" s="89" t="s">
        <v>17</v>
      </c>
      <c r="C17" s="15">
        <v>60200</v>
      </c>
      <c r="D17" s="15">
        <v>52440.84</v>
      </c>
      <c r="E17" s="51">
        <f t="shared" si="0"/>
        <v>87.111029900332213</v>
      </c>
      <c r="F17" s="249" t="str">
        <f>СВОД!E17</f>
        <v>Хасанов</v>
      </c>
    </row>
    <row r="18" spans="1:6">
      <c r="A18" s="89">
        <v>17</v>
      </c>
      <c r="B18" s="89" t="s">
        <v>18</v>
      </c>
      <c r="C18" s="15">
        <v>67400</v>
      </c>
      <c r="D18" s="15">
        <v>58272.61</v>
      </c>
      <c r="E18" s="51">
        <f t="shared" si="0"/>
        <v>86.457878338278931</v>
      </c>
      <c r="F18" s="249" t="str">
        <f>СВОД!E18</f>
        <v>Неуймина</v>
      </c>
    </row>
    <row r="19" spans="1:6">
      <c r="A19" s="89">
        <v>18</v>
      </c>
      <c r="B19" s="89" t="s">
        <v>19</v>
      </c>
      <c r="C19" s="15">
        <v>87800</v>
      </c>
      <c r="D19" s="15">
        <v>66418.36</v>
      </c>
      <c r="E19" s="51">
        <f t="shared" si="0"/>
        <v>75.647334851936222</v>
      </c>
      <c r="F19" s="249" t="str">
        <f>СВОД!E19</f>
        <v>Клементьева</v>
      </c>
    </row>
    <row r="20" spans="1:6">
      <c r="A20" s="89">
        <v>19</v>
      </c>
      <c r="B20" s="89" t="s">
        <v>20</v>
      </c>
      <c r="C20" s="15">
        <v>22600</v>
      </c>
      <c r="D20" s="15">
        <v>31992.159999999996</v>
      </c>
      <c r="E20" s="51">
        <f t="shared" si="0"/>
        <v>141.55823008849555</v>
      </c>
      <c r="F20" s="249" t="str">
        <f>СВОД!E20</f>
        <v>Дарьин</v>
      </c>
    </row>
    <row r="21" spans="1:6">
      <c r="A21" s="89">
        <v>20</v>
      </c>
      <c r="B21" s="89" t="s">
        <v>21</v>
      </c>
      <c r="C21" s="15">
        <v>42700</v>
      </c>
      <c r="D21" s="15">
        <v>40804.1</v>
      </c>
      <c r="E21" s="51">
        <f t="shared" si="0"/>
        <v>95.559953161592503</v>
      </c>
      <c r="F21" s="249" t="str">
        <f>СВОД!E21</f>
        <v>Калинина</v>
      </c>
    </row>
    <row r="22" spans="1:6">
      <c r="A22" s="89">
        <v>21</v>
      </c>
      <c r="B22" s="89" t="s">
        <v>22</v>
      </c>
      <c r="C22" s="15">
        <v>16400</v>
      </c>
      <c r="D22" s="15">
        <v>24496.6</v>
      </c>
      <c r="E22" s="51">
        <f t="shared" si="0"/>
        <v>149.36951219512193</v>
      </c>
      <c r="F22" s="249" t="str">
        <f>СВОД!E22</f>
        <v>Жарникова</v>
      </c>
    </row>
    <row r="23" spans="1:6">
      <c r="A23" s="89">
        <v>22</v>
      </c>
      <c r="B23" s="89" t="s">
        <v>23</v>
      </c>
      <c r="C23" s="15">
        <v>52400</v>
      </c>
      <c r="D23" s="15">
        <v>43087.020000000004</v>
      </c>
      <c r="E23" s="51">
        <f t="shared" si="0"/>
        <v>82.227137404580162</v>
      </c>
      <c r="F23" s="249" t="str">
        <f>СВОД!E23</f>
        <v>Мазырин</v>
      </c>
    </row>
    <row r="24" spans="1:6">
      <c r="A24" s="89">
        <v>23</v>
      </c>
      <c r="B24" s="89" t="s">
        <v>24</v>
      </c>
      <c r="C24" s="15">
        <v>71096.774193548394</v>
      </c>
      <c r="D24" s="15">
        <v>45735.66</v>
      </c>
      <c r="E24" s="51">
        <f t="shared" si="0"/>
        <v>64.328741379310344</v>
      </c>
      <c r="F24" s="249" t="str">
        <f>СВОД!E24</f>
        <v>Мансурова</v>
      </c>
    </row>
    <row r="25" spans="1:6">
      <c r="A25" s="89">
        <v>24</v>
      </c>
      <c r="B25" s="89" t="s">
        <v>25</v>
      </c>
      <c r="C25" s="15">
        <v>32200</v>
      </c>
      <c r="D25" s="15">
        <v>36500.449999999997</v>
      </c>
      <c r="E25" s="51">
        <f t="shared" si="0"/>
        <v>113.35543478260868</v>
      </c>
      <c r="F25" s="249" t="str">
        <f>СВОД!E25</f>
        <v>Ахрамеева</v>
      </c>
    </row>
    <row r="26" spans="1:6">
      <c r="A26" s="89">
        <v>25</v>
      </c>
      <c r="B26" s="89" t="s">
        <v>26</v>
      </c>
      <c r="C26" s="15">
        <v>36800</v>
      </c>
      <c r="D26" s="15">
        <v>43842.31</v>
      </c>
      <c r="E26" s="51">
        <f t="shared" si="0"/>
        <v>119.13671195652174</v>
      </c>
      <c r="F26" s="249" t="str">
        <f>СВОД!E26</f>
        <v>Мансурова</v>
      </c>
    </row>
    <row r="27" spans="1:6">
      <c r="A27" s="89">
        <v>26</v>
      </c>
      <c r="B27" s="89" t="s">
        <v>27</v>
      </c>
      <c r="C27" s="15">
        <v>34300</v>
      </c>
      <c r="D27" s="15">
        <v>38628.729999999996</v>
      </c>
      <c r="E27" s="51">
        <f t="shared" si="0"/>
        <v>112.62020408163265</v>
      </c>
      <c r="F27" s="249" t="str">
        <f>СВОД!E27</f>
        <v>Жарникова</v>
      </c>
    </row>
    <row r="28" spans="1:6">
      <c r="A28" s="89">
        <v>27</v>
      </c>
      <c r="B28" s="89" t="s">
        <v>28</v>
      </c>
      <c r="C28" s="15">
        <v>16400</v>
      </c>
      <c r="D28" s="15">
        <v>12142.29</v>
      </c>
      <c r="E28" s="51">
        <f t="shared" si="0"/>
        <v>74.038353658536593</v>
      </c>
      <c r="F28" s="249" t="str">
        <f>СВОД!E28</f>
        <v>Клементьева</v>
      </c>
    </row>
    <row r="29" spans="1:6">
      <c r="A29" s="89">
        <v>28</v>
      </c>
      <c r="B29" s="89" t="s">
        <v>29</v>
      </c>
      <c r="C29" s="15">
        <v>16400</v>
      </c>
      <c r="D29" s="15">
        <v>17096.63</v>
      </c>
      <c r="E29" s="51">
        <f t="shared" si="0"/>
        <v>104.24774390243903</v>
      </c>
      <c r="F29" s="249" t="str">
        <f>СВОД!E29</f>
        <v>Калинина</v>
      </c>
    </row>
    <row r="30" spans="1:6">
      <c r="A30" s="89">
        <v>29</v>
      </c>
      <c r="B30" s="89" t="s">
        <v>30</v>
      </c>
      <c r="C30" s="15">
        <v>29700</v>
      </c>
      <c r="D30" s="15">
        <v>42812.78</v>
      </c>
      <c r="E30" s="51">
        <f t="shared" si="0"/>
        <v>144.1507744107744</v>
      </c>
      <c r="F30" s="249" t="str">
        <f>СВОД!E30</f>
        <v>Неуймина</v>
      </c>
    </row>
    <row r="31" spans="1:6">
      <c r="A31" s="89">
        <v>30</v>
      </c>
      <c r="B31" s="136" t="s">
        <v>31</v>
      </c>
      <c r="C31" s="15">
        <v>28800</v>
      </c>
      <c r="D31" s="16">
        <v>30985.03</v>
      </c>
      <c r="E31" s="51">
        <f t="shared" si="0"/>
        <v>107.58690972222223</v>
      </c>
      <c r="F31" s="249" t="str">
        <f>СВОД!E31</f>
        <v>Калинина</v>
      </c>
    </row>
    <row r="32" spans="1:6">
      <c r="A32" s="89">
        <v>31</v>
      </c>
      <c r="B32" s="136" t="s">
        <v>32</v>
      </c>
      <c r="C32" s="15">
        <v>27400</v>
      </c>
      <c r="D32" s="16">
        <v>26403.01</v>
      </c>
      <c r="E32" s="51">
        <f t="shared" si="0"/>
        <v>96.361350364963499</v>
      </c>
      <c r="F32" s="249" t="str">
        <f>СВОД!E32</f>
        <v>Мазырин</v>
      </c>
    </row>
    <row r="33" spans="1:6">
      <c r="A33" s="89">
        <v>32</v>
      </c>
      <c r="B33" s="136" t="s">
        <v>33</v>
      </c>
      <c r="C33" s="15">
        <v>93000</v>
      </c>
      <c r="D33" s="16">
        <v>51520.75</v>
      </c>
      <c r="E33" s="51">
        <f t="shared" si="0"/>
        <v>55.398655913978487</v>
      </c>
      <c r="F33" s="249" t="str">
        <f>СВОД!E33</f>
        <v>Ахрамеева</v>
      </c>
    </row>
    <row r="34" spans="1:6">
      <c r="A34" s="89">
        <v>33</v>
      </c>
      <c r="B34" s="136" t="s">
        <v>34</v>
      </c>
      <c r="C34" s="15">
        <v>60200</v>
      </c>
      <c r="D34" s="16">
        <v>48926.54</v>
      </c>
      <c r="E34" s="51">
        <f t="shared" si="0"/>
        <v>81.273322259136222</v>
      </c>
      <c r="F34" s="249" t="str">
        <f>СВОД!E34</f>
        <v>Ахрамеева</v>
      </c>
    </row>
    <row r="35" spans="1:6">
      <c r="A35" s="89">
        <v>34</v>
      </c>
      <c r="B35" s="136" t="s">
        <v>35</v>
      </c>
      <c r="C35" s="15">
        <v>53300</v>
      </c>
      <c r="D35" s="16">
        <v>41001.67</v>
      </c>
      <c r="E35" s="51">
        <f t="shared" si="0"/>
        <v>76.926210131332084</v>
      </c>
      <c r="F35" s="249" t="str">
        <f>СВОД!E35</f>
        <v>Мансурова</v>
      </c>
    </row>
    <row r="36" spans="1:6">
      <c r="A36" s="89">
        <v>35</v>
      </c>
      <c r="B36" s="136" t="s">
        <v>36</v>
      </c>
      <c r="C36" s="15">
        <v>57400</v>
      </c>
      <c r="D36" s="16">
        <v>32944.39</v>
      </c>
      <c r="E36" s="51">
        <f t="shared" si="0"/>
        <v>57.39440766550522</v>
      </c>
      <c r="F36" s="249" t="str">
        <f>СВОД!E36</f>
        <v>Ахрамеева</v>
      </c>
    </row>
    <row r="37" spans="1:6">
      <c r="A37" s="89">
        <v>36</v>
      </c>
      <c r="B37" s="136" t="s">
        <v>37</v>
      </c>
      <c r="C37" s="15">
        <v>16400</v>
      </c>
      <c r="D37" s="16">
        <v>7158.22</v>
      </c>
      <c r="E37" s="51">
        <f t="shared" si="0"/>
        <v>43.647682926829269</v>
      </c>
      <c r="F37" s="249" t="str">
        <f>СВОД!E37</f>
        <v>Мазырин</v>
      </c>
    </row>
    <row r="38" spans="1:6">
      <c r="A38" s="89">
        <v>37</v>
      </c>
      <c r="B38" s="136" t="s">
        <v>38</v>
      </c>
      <c r="C38" s="15">
        <v>11300</v>
      </c>
      <c r="D38" s="16">
        <v>11613.82</v>
      </c>
      <c r="E38" s="51">
        <f t="shared" si="0"/>
        <v>102.77716814159292</v>
      </c>
      <c r="F38" s="249" t="str">
        <f>СВОД!E38</f>
        <v>Жарникова</v>
      </c>
    </row>
    <row r="39" spans="1:6">
      <c r="A39" s="89">
        <v>38</v>
      </c>
      <c r="B39" s="136" t="s">
        <v>39</v>
      </c>
      <c r="C39" s="15">
        <v>41300</v>
      </c>
      <c r="D39" s="16">
        <v>40043.119999999995</v>
      </c>
      <c r="E39" s="51">
        <f t="shared" si="0"/>
        <v>96.956707021791757</v>
      </c>
      <c r="F39" s="249" t="str">
        <f>СВОД!E39</f>
        <v>Хасанов</v>
      </c>
    </row>
    <row r="40" spans="1:6">
      <c r="A40" s="89">
        <v>39</v>
      </c>
      <c r="B40" s="136" t="s">
        <v>40</v>
      </c>
      <c r="C40" s="15">
        <v>99100</v>
      </c>
      <c r="D40" s="16">
        <v>83445.849999999991</v>
      </c>
      <c r="E40" s="51">
        <f t="shared" si="0"/>
        <v>84.203683148335003</v>
      </c>
      <c r="F40" s="249" t="str">
        <f>СВОД!E40</f>
        <v>Ахрамеева</v>
      </c>
    </row>
    <row r="41" spans="1:6">
      <c r="A41" s="89">
        <v>40</v>
      </c>
      <c r="B41" s="136" t="s">
        <v>41</v>
      </c>
      <c r="C41" s="15">
        <v>16400</v>
      </c>
      <c r="D41" s="16">
        <v>20425.099999999999</v>
      </c>
      <c r="E41" s="51">
        <f t="shared" si="0"/>
        <v>124.5432926829268</v>
      </c>
      <c r="F41" s="249" t="str">
        <f>СВОД!E41</f>
        <v>Ахрамеева</v>
      </c>
    </row>
    <row r="42" spans="1:6">
      <c r="A42" s="89">
        <v>41</v>
      </c>
      <c r="B42" s="136" t="s">
        <v>42</v>
      </c>
      <c r="C42" s="15">
        <v>76900</v>
      </c>
      <c r="D42" s="16">
        <v>56985.04</v>
      </c>
      <c r="E42" s="51">
        <f t="shared" si="0"/>
        <v>74.102782834850458</v>
      </c>
      <c r="F42" s="249" t="str">
        <f>СВОД!E42</f>
        <v>Неуймина</v>
      </c>
    </row>
    <row r="43" spans="1:6">
      <c r="A43" s="89">
        <v>42</v>
      </c>
      <c r="B43" s="136" t="s">
        <v>43</v>
      </c>
      <c r="C43" s="15">
        <v>61100</v>
      </c>
      <c r="D43" s="16">
        <v>54288.030000000006</v>
      </c>
      <c r="E43" s="51">
        <f t="shared" si="0"/>
        <v>88.851112929623582</v>
      </c>
      <c r="F43" s="249" t="str">
        <f>СВОД!E43</f>
        <v>Клементьева</v>
      </c>
    </row>
    <row r="44" spans="1:6">
      <c r="A44" s="89">
        <v>43</v>
      </c>
      <c r="B44" s="136" t="s">
        <v>44</v>
      </c>
      <c r="C44" s="15">
        <v>13100</v>
      </c>
      <c r="D44" s="16">
        <v>12962.97</v>
      </c>
      <c r="E44" s="51">
        <f t="shared" si="0"/>
        <v>98.953969465648854</v>
      </c>
      <c r="F44" s="249" t="str">
        <f>СВОД!E44</f>
        <v>Неуймина</v>
      </c>
    </row>
    <row r="45" spans="1:6">
      <c r="A45" s="89">
        <v>44</v>
      </c>
      <c r="B45" s="136" t="s">
        <v>45</v>
      </c>
      <c r="C45" s="15">
        <v>31300</v>
      </c>
      <c r="D45" s="16">
        <v>23245.519999999997</v>
      </c>
      <c r="E45" s="51">
        <f t="shared" si="0"/>
        <v>74.266837060702855</v>
      </c>
      <c r="F45" s="249" t="str">
        <f>СВОД!E45</f>
        <v>Клементьева</v>
      </c>
    </row>
    <row r="46" spans="1:6">
      <c r="A46" s="89">
        <v>45</v>
      </c>
      <c r="B46" s="136" t="s">
        <v>46</v>
      </c>
      <c r="C46" s="15">
        <v>39500</v>
      </c>
      <c r="D46" s="16">
        <v>45657.120000000003</v>
      </c>
      <c r="E46" s="51">
        <f t="shared" si="0"/>
        <v>115.58764556962026</v>
      </c>
      <c r="F46" s="249" t="str">
        <f>СВОД!E46</f>
        <v>Мансурова</v>
      </c>
    </row>
    <row r="47" spans="1:6">
      <c r="A47" s="89">
        <v>46</v>
      </c>
      <c r="B47" s="136" t="s">
        <v>47</v>
      </c>
      <c r="C47" s="15">
        <v>74500</v>
      </c>
      <c r="D47" s="16">
        <v>55845.130000000005</v>
      </c>
      <c r="E47" s="51">
        <f t="shared" si="0"/>
        <v>74.959906040268464</v>
      </c>
      <c r="F47" s="249" t="str">
        <f>СВОД!E47</f>
        <v>Хасанов</v>
      </c>
    </row>
    <row r="48" spans="1:6">
      <c r="A48" s="89">
        <v>47</v>
      </c>
      <c r="B48" s="136" t="s">
        <v>48</v>
      </c>
      <c r="C48" s="15">
        <v>81700</v>
      </c>
      <c r="D48" s="16">
        <v>68741.91</v>
      </c>
      <c r="E48" s="51">
        <f t="shared" si="0"/>
        <v>84.139424724602208</v>
      </c>
      <c r="F48" s="249" t="str">
        <f>СВОД!E48</f>
        <v>Неуймина</v>
      </c>
    </row>
    <row r="49" spans="1:6">
      <c r="A49" s="89">
        <v>48</v>
      </c>
      <c r="B49" s="136" t="s">
        <v>49</v>
      </c>
      <c r="C49" s="15">
        <v>69700</v>
      </c>
      <c r="D49" s="16">
        <v>81420.12</v>
      </c>
      <c r="E49" s="51">
        <f t="shared" si="0"/>
        <v>116.81509325681492</v>
      </c>
      <c r="F49" s="249" t="str">
        <f>СВОД!E49</f>
        <v>Мазырин</v>
      </c>
    </row>
    <row r="50" spans="1:6">
      <c r="A50" s="89">
        <v>49</v>
      </c>
      <c r="B50" s="136" t="s">
        <v>50</v>
      </c>
      <c r="C50" s="15">
        <v>14500</v>
      </c>
      <c r="D50" s="16">
        <v>16004.42</v>
      </c>
      <c r="E50" s="51">
        <f t="shared" si="0"/>
        <v>110.3753103448276</v>
      </c>
      <c r="F50" s="249" t="str">
        <f>СВОД!E50</f>
        <v>Жарникова</v>
      </c>
    </row>
    <row r="51" spans="1:6">
      <c r="A51" s="89">
        <v>50</v>
      </c>
      <c r="B51" s="136" t="s">
        <v>51</v>
      </c>
      <c r="C51" s="15">
        <v>13900</v>
      </c>
      <c r="D51" s="16">
        <v>17569.310000000001</v>
      </c>
      <c r="E51" s="51">
        <f t="shared" si="0"/>
        <v>126.39791366906476</v>
      </c>
      <c r="F51" s="249" t="str">
        <f>СВОД!E51</f>
        <v>Ахрамеева</v>
      </c>
    </row>
    <row r="52" spans="1:6">
      <c r="A52" s="89">
        <v>51</v>
      </c>
      <c r="B52" s="136" t="s">
        <v>52</v>
      </c>
      <c r="C52" s="15">
        <v>75500</v>
      </c>
      <c r="D52" s="16">
        <v>77471.44</v>
      </c>
      <c r="E52" s="51">
        <f t="shared" si="0"/>
        <v>102.61117880794701</v>
      </c>
      <c r="F52" s="249" t="str">
        <f>СВОД!E52</f>
        <v>Мансурова</v>
      </c>
    </row>
    <row r="53" spans="1:6">
      <c r="A53" s="89">
        <v>52</v>
      </c>
      <c r="B53" s="136" t="s">
        <v>53</v>
      </c>
      <c r="C53" s="15">
        <v>12600</v>
      </c>
      <c r="D53" s="16">
        <v>16989.78</v>
      </c>
      <c r="E53" s="51">
        <f t="shared" si="0"/>
        <v>134.8395238095238</v>
      </c>
      <c r="F53" s="249" t="str">
        <f>СВОД!E53</f>
        <v>Петухов</v>
      </c>
    </row>
    <row r="54" spans="1:6">
      <c r="A54" s="89">
        <v>53</v>
      </c>
      <c r="B54" s="136" t="s">
        <v>54</v>
      </c>
      <c r="C54" s="15">
        <v>10400</v>
      </c>
      <c r="D54" s="16">
        <v>4734.97</v>
      </c>
      <c r="E54" s="51">
        <f t="shared" si="0"/>
        <v>45.5285576923077</v>
      </c>
      <c r="F54" s="249" t="str">
        <f>СВОД!E54</f>
        <v>Петухов</v>
      </c>
    </row>
    <row r="55" spans="1:6">
      <c r="A55" s="89">
        <v>54</v>
      </c>
      <c r="B55" s="136" t="s">
        <v>55</v>
      </c>
      <c r="C55" s="15">
        <v>19600</v>
      </c>
      <c r="D55" s="16">
        <v>27327.15</v>
      </c>
      <c r="E55" s="51">
        <f t="shared" si="0"/>
        <v>139.42423469387757</v>
      </c>
      <c r="F55" s="249" t="str">
        <f>СВОД!E55</f>
        <v>Жарникова</v>
      </c>
    </row>
    <row r="56" spans="1:6">
      <c r="A56" s="89">
        <v>55</v>
      </c>
      <c r="B56" s="136" t="s">
        <v>56</v>
      </c>
      <c r="C56" s="15">
        <v>23000</v>
      </c>
      <c r="D56" s="16">
        <v>17448.730000000003</v>
      </c>
      <c r="E56" s="51">
        <f t="shared" si="0"/>
        <v>75.864043478260882</v>
      </c>
      <c r="F56" s="249" t="str">
        <f>СВОД!E56</f>
        <v>Жарникова</v>
      </c>
    </row>
    <row r="57" spans="1:6">
      <c r="A57" s="89">
        <v>56</v>
      </c>
      <c r="B57" s="136" t="s">
        <v>57</v>
      </c>
      <c r="C57" s="15">
        <v>76400</v>
      </c>
      <c r="D57" s="16">
        <v>72981.7</v>
      </c>
      <c r="E57" s="51">
        <f t="shared" si="0"/>
        <v>95.52578534031413</v>
      </c>
      <c r="F57" s="249" t="str">
        <f>СВОД!E57</f>
        <v>Жарникова</v>
      </c>
    </row>
    <row r="58" spans="1:6">
      <c r="A58" s="89">
        <v>58</v>
      </c>
      <c r="B58" s="136" t="s">
        <v>59</v>
      </c>
      <c r="C58" s="15">
        <v>90200</v>
      </c>
      <c r="D58" s="16">
        <v>74959.89</v>
      </c>
      <c r="E58" s="51">
        <f t="shared" si="0"/>
        <v>83.104090909090914</v>
      </c>
      <c r="F58" s="249" t="str">
        <f>СВОД!E58</f>
        <v>Ахрамеева</v>
      </c>
    </row>
    <row r="59" spans="1:6">
      <c r="A59" s="89">
        <v>59</v>
      </c>
      <c r="B59" s="136" t="s">
        <v>60</v>
      </c>
      <c r="C59" s="15">
        <v>47200</v>
      </c>
      <c r="D59" s="16">
        <v>39384.22</v>
      </c>
      <c r="E59" s="51">
        <f t="shared" si="0"/>
        <v>83.441144067796614</v>
      </c>
      <c r="F59" s="249" t="str">
        <f>СВОД!E59</f>
        <v>Ахрамеева</v>
      </c>
    </row>
    <row r="60" spans="1:6">
      <c r="A60" s="89">
        <v>60</v>
      </c>
      <c r="B60" s="136" t="s">
        <v>61</v>
      </c>
      <c r="C60" s="15">
        <v>16000</v>
      </c>
      <c r="D60" s="16">
        <v>7811.44</v>
      </c>
      <c r="E60" s="51">
        <f t="shared" si="0"/>
        <v>48.821499999999993</v>
      </c>
      <c r="F60" s="249" t="str">
        <f>СВОД!E60</f>
        <v>Ахрамеева</v>
      </c>
    </row>
    <row r="61" spans="1:6">
      <c r="A61" s="89">
        <v>61</v>
      </c>
      <c r="B61" s="136" t="s">
        <v>62</v>
      </c>
      <c r="C61" s="15">
        <v>69400</v>
      </c>
      <c r="D61" s="16">
        <v>63071.03</v>
      </c>
      <c r="E61" s="51">
        <f t="shared" si="0"/>
        <v>90.880446685878951</v>
      </c>
      <c r="F61" s="249" t="str">
        <f>СВОД!E61</f>
        <v>Трусов</v>
      </c>
    </row>
    <row r="62" spans="1:6">
      <c r="A62" s="89">
        <v>62</v>
      </c>
      <c r="B62" s="136" t="s">
        <v>63</v>
      </c>
      <c r="C62" s="15">
        <v>48500</v>
      </c>
      <c r="D62" s="16">
        <v>52664.69</v>
      </c>
      <c r="E62" s="51">
        <f t="shared" si="0"/>
        <v>108.58698969072165</v>
      </c>
      <c r="F62" s="249" t="str">
        <f>СВОД!E62</f>
        <v>Неуймина</v>
      </c>
    </row>
    <row r="63" spans="1:6">
      <c r="A63" s="89">
        <v>63</v>
      </c>
      <c r="B63" s="136" t="s">
        <v>64</v>
      </c>
      <c r="C63" s="15">
        <v>79700</v>
      </c>
      <c r="D63" s="16">
        <v>66351.33</v>
      </c>
      <c r="E63" s="51">
        <f t="shared" si="0"/>
        <v>83.251355081555829</v>
      </c>
      <c r="F63" s="249" t="str">
        <f>СВОД!E63</f>
        <v>Ахрамеева</v>
      </c>
    </row>
    <row r="64" spans="1:6">
      <c r="A64" s="89">
        <v>64</v>
      </c>
      <c r="B64" s="136" t="s">
        <v>65</v>
      </c>
      <c r="C64" s="15">
        <v>11300</v>
      </c>
      <c r="D64" s="16">
        <v>15444.72</v>
      </c>
      <c r="E64" s="51">
        <f t="shared" si="0"/>
        <v>136.67893805309734</v>
      </c>
      <c r="F64" s="249" t="str">
        <f>СВОД!E64</f>
        <v>Мазырин</v>
      </c>
    </row>
    <row r="65" spans="1:6">
      <c r="A65" s="89">
        <v>65</v>
      </c>
      <c r="B65" s="136" t="s">
        <v>66</v>
      </c>
      <c r="C65" s="15">
        <v>28600</v>
      </c>
      <c r="D65" s="16">
        <v>28574.05</v>
      </c>
      <c r="E65" s="51">
        <f t="shared" si="0"/>
        <v>99.90926573426573</v>
      </c>
      <c r="F65" s="249" t="str">
        <f>СВОД!E65</f>
        <v>Калинина</v>
      </c>
    </row>
    <row r="66" spans="1:6">
      <c r="A66" s="89">
        <v>66</v>
      </c>
      <c r="B66" s="136" t="s">
        <v>67</v>
      </c>
      <c r="C66" s="15">
        <v>29500</v>
      </c>
      <c r="D66" s="16">
        <v>18017.990000000002</v>
      </c>
      <c r="E66" s="51">
        <f t="shared" ref="E66:E135" si="1">D66/C66*100</f>
        <v>61.077932203389842</v>
      </c>
      <c r="F66" s="249" t="str">
        <f>СВОД!E66</f>
        <v>Клементьева</v>
      </c>
    </row>
    <row r="67" spans="1:6">
      <c r="A67" s="89">
        <v>67</v>
      </c>
      <c r="B67" s="136" t="s">
        <v>68</v>
      </c>
      <c r="C67" s="15">
        <v>81100</v>
      </c>
      <c r="D67" s="16">
        <v>84919.27</v>
      </c>
      <c r="E67" s="51">
        <f t="shared" si="1"/>
        <v>104.70933415536375</v>
      </c>
      <c r="F67" s="249" t="str">
        <f>СВОД!E67</f>
        <v>Мансурова</v>
      </c>
    </row>
    <row r="68" spans="1:6">
      <c r="A68" s="89">
        <v>68</v>
      </c>
      <c r="B68" s="136" t="s">
        <v>69</v>
      </c>
      <c r="C68" s="15">
        <v>57600</v>
      </c>
      <c r="D68" s="16">
        <v>34941.770000000004</v>
      </c>
      <c r="E68" s="51">
        <f t="shared" si="1"/>
        <v>60.662795138888889</v>
      </c>
      <c r="F68" s="249" t="str">
        <f>СВОД!E68</f>
        <v>Ахтямова</v>
      </c>
    </row>
    <row r="69" spans="1:6">
      <c r="A69" s="89">
        <v>69</v>
      </c>
      <c r="B69" s="136" t="s">
        <v>70</v>
      </c>
      <c r="C69" s="15">
        <v>49600</v>
      </c>
      <c r="D69" s="16">
        <v>47417.130000000005</v>
      </c>
      <c r="E69" s="51">
        <f t="shared" si="1"/>
        <v>95.599052419354848</v>
      </c>
      <c r="F69" s="249" t="str">
        <f>СВОД!E69</f>
        <v>Петухов</v>
      </c>
    </row>
    <row r="70" spans="1:6">
      <c r="A70" s="89">
        <v>70</v>
      </c>
      <c r="B70" s="136" t="s">
        <v>71</v>
      </c>
      <c r="C70" s="15">
        <v>76800</v>
      </c>
      <c r="D70" s="16">
        <v>55646.65</v>
      </c>
      <c r="E70" s="51">
        <f t="shared" si="1"/>
        <v>72.456575520833326</v>
      </c>
      <c r="F70" s="249" t="str">
        <f>СВОД!E70</f>
        <v>Мансурова</v>
      </c>
    </row>
    <row r="71" spans="1:6">
      <c r="A71" s="89">
        <v>71</v>
      </c>
      <c r="B71" s="136" t="s">
        <v>72</v>
      </c>
      <c r="C71" s="15">
        <v>105100</v>
      </c>
      <c r="D71" s="16">
        <v>80102.670000000013</v>
      </c>
      <c r="E71" s="51">
        <f t="shared" si="1"/>
        <v>76.215670789724086</v>
      </c>
      <c r="F71" s="249" t="str">
        <f>СВОД!E71</f>
        <v>Хасанов</v>
      </c>
    </row>
    <row r="72" spans="1:6">
      <c r="A72" s="89">
        <v>72</v>
      </c>
      <c r="B72" s="136" t="s">
        <v>73</v>
      </c>
      <c r="C72" s="15">
        <v>41100</v>
      </c>
      <c r="D72" s="16">
        <v>54601.759999999995</v>
      </c>
      <c r="E72" s="51">
        <f t="shared" si="1"/>
        <v>132.85099756690997</v>
      </c>
      <c r="F72" s="249" t="str">
        <f>СВОД!E72</f>
        <v>Савченко</v>
      </c>
    </row>
    <row r="73" spans="1:6">
      <c r="A73" s="89">
        <v>73</v>
      </c>
      <c r="B73" s="136" t="s">
        <v>165</v>
      </c>
      <c r="C73" s="15">
        <v>39800</v>
      </c>
      <c r="D73" s="16">
        <v>32107.759999999998</v>
      </c>
      <c r="E73" s="51">
        <f t="shared" si="1"/>
        <v>80.672763819095479</v>
      </c>
      <c r="F73" s="249" t="str">
        <f>СВОД!E73</f>
        <v>Савченко</v>
      </c>
    </row>
    <row r="74" spans="1:6">
      <c r="A74" s="89">
        <v>74</v>
      </c>
      <c r="B74" s="136" t="s">
        <v>166</v>
      </c>
      <c r="C74" s="15">
        <v>18900</v>
      </c>
      <c r="D74" s="16">
        <v>40645.42</v>
      </c>
      <c r="E74" s="51">
        <f t="shared" si="1"/>
        <v>215.05513227513228</v>
      </c>
      <c r="F74" s="249" t="str">
        <f>СВОД!E74</f>
        <v>Жарникова</v>
      </c>
    </row>
    <row r="75" spans="1:6">
      <c r="A75" s="199">
        <v>75</v>
      </c>
      <c r="B75" s="151" t="s">
        <v>568</v>
      </c>
      <c r="C75" s="15">
        <v>110300</v>
      </c>
      <c r="D75" s="16">
        <v>72055.509999999995</v>
      </c>
      <c r="E75" s="51">
        <f t="shared" si="1"/>
        <v>65.326844968268347</v>
      </c>
      <c r="F75" s="249" t="str">
        <f>СВОД!E75</f>
        <v>Хасанов</v>
      </c>
    </row>
    <row r="76" spans="1:6">
      <c r="A76" s="132">
        <v>76</v>
      </c>
      <c r="B76" s="151" t="s">
        <v>478</v>
      </c>
      <c r="C76" s="15">
        <v>125900</v>
      </c>
      <c r="D76" s="16">
        <v>112720.09000000001</v>
      </c>
      <c r="E76" s="51">
        <f t="shared" si="1"/>
        <v>89.531445591739484</v>
      </c>
      <c r="F76" s="249" t="str">
        <f>СВОД!E76</f>
        <v>Трусов</v>
      </c>
    </row>
    <row r="77" spans="1:6">
      <c r="A77" s="1">
        <v>77</v>
      </c>
      <c r="B77" s="136" t="s">
        <v>445</v>
      </c>
      <c r="C77" s="15">
        <v>21600</v>
      </c>
      <c r="D77" s="16">
        <v>17670.939999999999</v>
      </c>
      <c r="E77" s="51">
        <f t="shared" si="1"/>
        <v>81.809907407407394</v>
      </c>
      <c r="F77" s="249" t="str">
        <f>СВОД!E77</f>
        <v>Хасанов</v>
      </c>
    </row>
    <row r="78" spans="1:6">
      <c r="A78" s="132">
        <v>78</v>
      </c>
      <c r="B78" s="151" t="s">
        <v>444</v>
      </c>
      <c r="C78" s="15">
        <v>14000</v>
      </c>
      <c r="D78" s="16">
        <v>14457.08</v>
      </c>
      <c r="E78" s="51">
        <f t="shared" si="1"/>
        <v>103.26485714285714</v>
      </c>
      <c r="F78" s="249" t="str">
        <f>СВОД!E78</f>
        <v>Ахрамеева</v>
      </c>
    </row>
    <row r="79" spans="1:6">
      <c r="A79" s="132">
        <v>79</v>
      </c>
      <c r="B79" s="151" t="s">
        <v>482</v>
      </c>
      <c r="C79" s="15">
        <v>35600</v>
      </c>
      <c r="D79" s="16">
        <v>25557.73</v>
      </c>
      <c r="E79" s="51">
        <f t="shared" si="1"/>
        <v>71.791376404494372</v>
      </c>
      <c r="F79" s="249" t="str">
        <f>СВОД!E79</f>
        <v>Клементьева</v>
      </c>
    </row>
    <row r="80" spans="1:6">
      <c r="A80" s="1">
        <v>80</v>
      </c>
      <c r="B80" s="136" t="s">
        <v>475</v>
      </c>
      <c r="C80" s="15">
        <v>7100</v>
      </c>
      <c r="D80" s="16">
        <v>17351.91</v>
      </c>
      <c r="E80" s="51">
        <f t="shared" si="1"/>
        <v>244.39309859154926</v>
      </c>
      <c r="F80" s="249" t="str">
        <f>СВОД!E80</f>
        <v>Емельянова</v>
      </c>
    </row>
    <row r="81" spans="1:6">
      <c r="A81" s="132">
        <v>81</v>
      </c>
      <c r="B81" s="151" t="s">
        <v>514</v>
      </c>
      <c r="C81" s="15">
        <v>54400</v>
      </c>
      <c r="D81" s="16">
        <v>37810.959999999999</v>
      </c>
      <c r="E81" s="51">
        <f t="shared" si="1"/>
        <v>69.505441176470583</v>
      </c>
      <c r="F81" s="249" t="str">
        <f>СВОД!E81</f>
        <v>Дарьин</v>
      </c>
    </row>
    <row r="82" spans="1:6">
      <c r="A82" s="132">
        <v>82</v>
      </c>
      <c r="B82" s="133" t="s">
        <v>473</v>
      </c>
      <c r="C82" s="15">
        <v>18900</v>
      </c>
      <c r="D82" s="16">
        <v>21741.78</v>
      </c>
      <c r="E82" s="51">
        <f t="shared" si="1"/>
        <v>115.03587301587301</v>
      </c>
      <c r="F82" s="249" t="str">
        <f>СВОД!E82</f>
        <v>Неуймина</v>
      </c>
    </row>
    <row r="83" spans="1:6">
      <c r="A83" s="1">
        <v>83</v>
      </c>
      <c r="B83" s="2" t="s">
        <v>502</v>
      </c>
      <c r="C83" s="15">
        <v>62600</v>
      </c>
      <c r="D83" s="16">
        <v>24764.549999999996</v>
      </c>
      <c r="E83" s="51">
        <f t="shared" si="1"/>
        <v>39.559984025559096</v>
      </c>
      <c r="F83" s="249" t="str">
        <f>СВОД!E83</f>
        <v>Мансурова</v>
      </c>
    </row>
    <row r="84" spans="1:6">
      <c r="A84" s="1">
        <v>84</v>
      </c>
      <c r="B84" s="2" t="s">
        <v>479</v>
      </c>
      <c r="C84" s="15">
        <v>62800</v>
      </c>
      <c r="D84" s="16">
        <v>53097.619999999995</v>
      </c>
      <c r="E84" s="51">
        <f t="shared" si="1"/>
        <v>84.550350318471331</v>
      </c>
      <c r="F84" s="249" t="str">
        <f>СВОД!E84</f>
        <v>Савченко</v>
      </c>
    </row>
    <row r="85" spans="1:6">
      <c r="A85" s="1">
        <v>85</v>
      </c>
      <c r="B85" s="2" t="s">
        <v>474</v>
      </c>
      <c r="C85" s="15">
        <v>100700</v>
      </c>
      <c r="D85" s="16">
        <v>104948.82</v>
      </c>
      <c r="E85" s="51">
        <f t="shared" si="1"/>
        <v>104.21928500496524</v>
      </c>
      <c r="F85" s="249" t="str">
        <f>СВОД!E85</f>
        <v>Мазырин</v>
      </c>
    </row>
    <row r="86" spans="1:6">
      <c r="A86" s="1">
        <v>86</v>
      </c>
      <c r="B86" s="2" t="s">
        <v>480</v>
      </c>
      <c r="C86" s="15">
        <v>33000</v>
      </c>
      <c r="D86" s="16">
        <v>32899.369999999995</v>
      </c>
      <c r="E86" s="51">
        <f t="shared" si="1"/>
        <v>99.695060606060593</v>
      </c>
      <c r="F86" s="249" t="str">
        <f>СВОД!E86</f>
        <v>Жарникова</v>
      </c>
    </row>
    <row r="87" spans="1:6">
      <c r="A87" s="1">
        <v>87</v>
      </c>
      <c r="B87" s="2" t="s">
        <v>481</v>
      </c>
      <c r="C87" s="15">
        <v>32400</v>
      </c>
      <c r="D87" s="16">
        <v>30727.32</v>
      </c>
      <c r="E87" s="51">
        <f t="shared" si="1"/>
        <v>94.837407407407397</v>
      </c>
      <c r="F87" s="249" t="str">
        <f>СВОД!E87</f>
        <v>Мансурова</v>
      </c>
    </row>
    <row r="88" spans="1:6">
      <c r="A88" s="1">
        <v>88</v>
      </c>
      <c r="B88" s="136" t="s">
        <v>503</v>
      </c>
      <c r="C88" s="15">
        <v>63800</v>
      </c>
      <c r="D88" s="16">
        <v>65090.67</v>
      </c>
      <c r="E88" s="51">
        <f t="shared" si="1"/>
        <v>102.02299373040753</v>
      </c>
      <c r="F88" s="249" t="str">
        <f>СВОД!E88</f>
        <v>Жарникова</v>
      </c>
    </row>
    <row r="89" spans="1:6">
      <c r="A89" s="1">
        <v>89</v>
      </c>
      <c r="B89" s="2" t="s">
        <v>507</v>
      </c>
      <c r="C89" s="15">
        <v>20700</v>
      </c>
      <c r="D89" s="16">
        <v>28055.759999999998</v>
      </c>
      <c r="E89" s="51">
        <f t="shared" si="1"/>
        <v>135.5350724637681</v>
      </c>
      <c r="F89" s="249" t="str">
        <f>СВОД!E89</f>
        <v>Калинина</v>
      </c>
    </row>
    <row r="90" spans="1:6">
      <c r="A90" s="132">
        <v>90</v>
      </c>
      <c r="B90" s="133" t="s">
        <v>537</v>
      </c>
      <c r="C90" s="15">
        <v>15500</v>
      </c>
      <c r="D90" s="16">
        <v>10510.349999999999</v>
      </c>
      <c r="E90" s="51">
        <f t="shared" si="1"/>
        <v>67.808709677419344</v>
      </c>
      <c r="F90" s="249" t="str">
        <f>СВОД!E90</f>
        <v>Калинина</v>
      </c>
    </row>
    <row r="91" spans="1:6">
      <c r="A91" s="132">
        <v>91</v>
      </c>
      <c r="B91" s="133" t="s">
        <v>505</v>
      </c>
      <c r="C91" s="15">
        <v>55500</v>
      </c>
      <c r="D91" s="16">
        <v>49449.05</v>
      </c>
      <c r="E91" s="51">
        <f t="shared" si="1"/>
        <v>89.0973873873874</v>
      </c>
      <c r="F91" s="249" t="str">
        <f>СВОД!E91</f>
        <v>Ахрамеева</v>
      </c>
    </row>
    <row r="92" spans="1:6">
      <c r="A92" s="1">
        <v>92</v>
      </c>
      <c r="B92" s="136" t="s">
        <v>517</v>
      </c>
      <c r="C92" s="15">
        <v>47300</v>
      </c>
      <c r="D92" s="16">
        <v>35563.21</v>
      </c>
      <c r="E92" s="51">
        <f t="shared" si="1"/>
        <v>75.186490486257924</v>
      </c>
      <c r="F92" s="249" t="str">
        <f>СВОД!E92</f>
        <v>Мансурова</v>
      </c>
    </row>
    <row r="93" spans="1:6">
      <c r="A93" s="1">
        <v>93</v>
      </c>
      <c r="B93" s="136" t="s">
        <v>520</v>
      </c>
      <c r="C93" s="15">
        <v>12300</v>
      </c>
      <c r="D93" s="16">
        <v>14716.920000000002</v>
      </c>
      <c r="E93" s="51">
        <f t="shared" si="1"/>
        <v>119.64975609756098</v>
      </c>
      <c r="F93" s="249" t="str">
        <f>СВОД!E93</f>
        <v>Клементьева</v>
      </c>
    </row>
    <row r="94" spans="1:6">
      <c r="A94" s="1">
        <v>94</v>
      </c>
      <c r="B94" s="136" t="s">
        <v>516</v>
      </c>
      <c r="C94" s="15">
        <v>52300</v>
      </c>
      <c r="D94" s="16">
        <v>44122.369999999995</v>
      </c>
      <c r="E94" s="51">
        <f t="shared" si="1"/>
        <v>84.363996175908213</v>
      </c>
      <c r="F94" s="249" t="str">
        <f>СВОД!E94</f>
        <v>Клементьева</v>
      </c>
    </row>
    <row r="95" spans="1:6">
      <c r="A95" s="1">
        <v>95</v>
      </c>
      <c r="B95" s="136" t="s">
        <v>543</v>
      </c>
      <c r="C95" s="15">
        <v>15100</v>
      </c>
      <c r="D95" s="16">
        <v>26646.550000000003</v>
      </c>
      <c r="E95" s="51">
        <f t="shared" si="1"/>
        <v>176.46721854304636</v>
      </c>
      <c r="F95" s="249" t="str">
        <f>СВОД!E95</f>
        <v>Коровина</v>
      </c>
    </row>
    <row r="96" spans="1:6">
      <c r="A96" s="1">
        <v>96</v>
      </c>
      <c r="B96" s="136" t="s">
        <v>525</v>
      </c>
      <c r="C96" s="15">
        <v>69300</v>
      </c>
      <c r="D96" s="16">
        <v>46455.63</v>
      </c>
      <c r="E96" s="51">
        <f t="shared" si="1"/>
        <v>67.035541125541116</v>
      </c>
      <c r="F96" s="249" t="str">
        <f>СВОД!E96</f>
        <v>Калинина</v>
      </c>
    </row>
    <row r="97" spans="1:6">
      <c r="A97" s="1">
        <v>97</v>
      </c>
      <c r="B97" s="136" t="s">
        <v>548</v>
      </c>
      <c r="C97" s="15">
        <v>30100</v>
      </c>
      <c r="D97" s="16">
        <v>38142.92</v>
      </c>
      <c r="E97" s="51">
        <f t="shared" si="1"/>
        <v>126.72066445182723</v>
      </c>
      <c r="F97" s="249" t="str">
        <f>СВОД!E97</f>
        <v>Коровина</v>
      </c>
    </row>
    <row r="98" spans="1:6">
      <c r="A98" s="1">
        <v>98</v>
      </c>
      <c r="B98" s="136" t="s">
        <v>526</v>
      </c>
      <c r="C98" s="15">
        <v>71000</v>
      </c>
      <c r="D98" s="16">
        <v>57176.76</v>
      </c>
      <c r="E98" s="51">
        <f t="shared" si="1"/>
        <v>80.530647887323951</v>
      </c>
      <c r="F98" s="249" t="str">
        <f>СВОД!E98</f>
        <v>Калинина</v>
      </c>
    </row>
    <row r="99" spans="1:6">
      <c r="A99" s="1">
        <v>99</v>
      </c>
      <c r="B99" s="136" t="s">
        <v>529</v>
      </c>
      <c r="C99" s="15">
        <v>29800</v>
      </c>
      <c r="D99" s="16">
        <v>42097.549999999996</v>
      </c>
      <c r="E99" s="51">
        <f t="shared" si="1"/>
        <v>141.26694630872484</v>
      </c>
      <c r="F99" s="249" t="str">
        <f>СВОД!E99</f>
        <v>Коровина</v>
      </c>
    </row>
    <row r="100" spans="1:6">
      <c r="A100" s="1">
        <v>100</v>
      </c>
      <c r="B100" s="136" t="s">
        <v>610</v>
      </c>
      <c r="C100" s="15">
        <v>36700</v>
      </c>
      <c r="D100" s="16">
        <v>33841.710000000006</v>
      </c>
      <c r="E100" s="51">
        <f t="shared" si="1"/>
        <v>92.211743869209826</v>
      </c>
      <c r="F100" s="249" t="str">
        <f>СВОД!E100</f>
        <v>Емельянова</v>
      </c>
    </row>
    <row r="101" spans="1:6">
      <c r="A101" s="1">
        <v>101</v>
      </c>
      <c r="B101" s="136" t="s">
        <v>523</v>
      </c>
      <c r="C101" s="15">
        <v>36600</v>
      </c>
      <c r="D101" s="16">
        <v>33487.159999999996</v>
      </c>
      <c r="E101" s="51">
        <f t="shared" si="1"/>
        <v>91.494972677595626</v>
      </c>
      <c r="F101" s="249" t="str">
        <f>СВОД!E101</f>
        <v>Савченко</v>
      </c>
    </row>
    <row r="102" spans="1:6">
      <c r="A102" s="132">
        <v>102</v>
      </c>
      <c r="B102" s="151" t="s">
        <v>522</v>
      </c>
      <c r="C102" s="15">
        <v>37000</v>
      </c>
      <c r="D102" s="16">
        <v>34490.44</v>
      </c>
      <c r="E102" s="51">
        <f t="shared" si="1"/>
        <v>93.217405405405401</v>
      </c>
      <c r="F102" s="249" t="str">
        <f>СВОД!E102</f>
        <v>Клементьева</v>
      </c>
    </row>
    <row r="103" spans="1:6">
      <c r="A103" s="132">
        <v>103</v>
      </c>
      <c r="B103" s="151" t="s">
        <v>539</v>
      </c>
      <c r="C103" s="15">
        <v>88700</v>
      </c>
      <c r="D103" s="16">
        <v>62153.43</v>
      </c>
      <c r="E103" s="51">
        <f t="shared" si="1"/>
        <v>70.071510710259304</v>
      </c>
      <c r="F103" s="249" t="str">
        <f>СВОД!E103</f>
        <v>Мансурова</v>
      </c>
    </row>
    <row r="104" spans="1:6">
      <c r="A104" s="132">
        <v>104</v>
      </c>
      <c r="B104" s="151" t="s">
        <v>540</v>
      </c>
      <c r="C104" s="15">
        <v>80400</v>
      </c>
      <c r="D104" s="16">
        <v>64104.34</v>
      </c>
      <c r="E104" s="51">
        <f t="shared" si="1"/>
        <v>79.731766169154227</v>
      </c>
      <c r="F104" s="249" t="str">
        <f>СВОД!E104</f>
        <v>Хасанов</v>
      </c>
    </row>
    <row r="105" spans="1:6">
      <c r="A105" s="132">
        <v>105</v>
      </c>
      <c r="B105" s="151" t="s">
        <v>648</v>
      </c>
      <c r="C105" s="15">
        <v>95400</v>
      </c>
      <c r="D105" s="16">
        <v>92445.51999999999</v>
      </c>
      <c r="E105" s="51">
        <f t="shared" si="1"/>
        <v>96.90306079664569</v>
      </c>
      <c r="F105" s="249" t="str">
        <f>СВОД!E105</f>
        <v>Трусов</v>
      </c>
    </row>
    <row r="106" spans="1:6">
      <c r="A106" s="1">
        <v>106</v>
      </c>
      <c r="B106" s="136" t="s">
        <v>535</v>
      </c>
      <c r="C106" s="15">
        <v>83000</v>
      </c>
      <c r="D106" s="16">
        <v>70538.25</v>
      </c>
      <c r="E106" s="51">
        <f t="shared" si="1"/>
        <v>84.985843373493978</v>
      </c>
      <c r="F106" s="249" t="str">
        <f>СВОД!E106</f>
        <v>Трусов</v>
      </c>
    </row>
    <row r="107" spans="1:6">
      <c r="A107" s="132">
        <v>107</v>
      </c>
      <c r="B107" s="151" t="s">
        <v>536</v>
      </c>
      <c r="C107" s="15">
        <v>92400</v>
      </c>
      <c r="D107" s="16">
        <v>70617.97</v>
      </c>
      <c r="E107" s="51">
        <f t="shared" si="1"/>
        <v>76.426374458874463</v>
      </c>
      <c r="F107" s="249" t="str">
        <f>СВОД!E107</f>
        <v>Мансурова</v>
      </c>
    </row>
    <row r="108" spans="1:6">
      <c r="A108" s="1">
        <v>108</v>
      </c>
      <c r="B108" s="136" t="s">
        <v>541</v>
      </c>
      <c r="C108" s="15">
        <v>21000</v>
      </c>
      <c r="D108" s="16">
        <v>17502.239999999998</v>
      </c>
      <c r="E108" s="51">
        <f t="shared" si="1"/>
        <v>83.34399999999998</v>
      </c>
      <c r="F108" s="249" t="str">
        <f>СВОД!E108</f>
        <v>Хасанов</v>
      </c>
    </row>
    <row r="109" spans="1:6">
      <c r="A109" s="1">
        <v>109</v>
      </c>
      <c r="B109" s="136" t="s">
        <v>544</v>
      </c>
      <c r="C109" s="15">
        <v>21200</v>
      </c>
      <c r="D109" s="16">
        <v>24880.980000000003</v>
      </c>
      <c r="E109" s="51">
        <f t="shared" si="1"/>
        <v>117.36311320754717</v>
      </c>
      <c r="F109" s="249" t="str">
        <f>СВОД!E109</f>
        <v>Мансурова</v>
      </c>
    </row>
    <row r="110" spans="1:6">
      <c r="A110" s="1">
        <v>110</v>
      </c>
      <c r="B110" s="136" t="s">
        <v>550</v>
      </c>
      <c r="C110" s="15">
        <v>22000</v>
      </c>
      <c r="D110" s="16">
        <v>24798.73</v>
      </c>
      <c r="E110" s="51">
        <f t="shared" si="1"/>
        <v>112.72150000000001</v>
      </c>
      <c r="F110" s="249" t="str">
        <f>СВОД!E110</f>
        <v>Мазырин</v>
      </c>
    </row>
    <row r="111" spans="1:6">
      <c r="A111" s="132">
        <v>111</v>
      </c>
      <c r="B111" s="136" t="s">
        <v>552</v>
      </c>
      <c r="C111" s="15">
        <v>71900</v>
      </c>
      <c r="D111" s="16">
        <v>61310.7</v>
      </c>
      <c r="E111" s="51">
        <f t="shared" si="1"/>
        <v>85.272183588317105</v>
      </c>
      <c r="F111" s="249" t="str">
        <f>СВОД!E111</f>
        <v>Савченко</v>
      </c>
    </row>
    <row r="112" spans="1:6">
      <c r="A112" s="1">
        <v>112</v>
      </c>
      <c r="B112" s="136" t="s">
        <v>549</v>
      </c>
      <c r="C112" s="15">
        <v>28700</v>
      </c>
      <c r="D112" s="16">
        <v>18142.34</v>
      </c>
      <c r="E112" s="51">
        <f t="shared" si="1"/>
        <v>63.213728222996515</v>
      </c>
      <c r="F112" s="249" t="str">
        <f>СВОД!E112</f>
        <v>Клементьева</v>
      </c>
    </row>
    <row r="113" spans="1:6">
      <c r="A113" s="132">
        <v>113</v>
      </c>
      <c r="B113" s="136" t="s">
        <v>553</v>
      </c>
      <c r="C113" s="15">
        <v>6500</v>
      </c>
      <c r="D113" s="15">
        <v>29255.38</v>
      </c>
      <c r="E113" s="51">
        <f t="shared" si="1"/>
        <v>450.0827692307692</v>
      </c>
      <c r="F113" s="249" t="str">
        <f>СВОД!E113</f>
        <v>Шаламова</v>
      </c>
    </row>
    <row r="114" spans="1:6">
      <c r="A114" s="132">
        <v>114</v>
      </c>
      <c r="B114" s="136" t="s">
        <v>554</v>
      </c>
      <c r="C114" s="15">
        <v>7900</v>
      </c>
      <c r="D114" s="15">
        <v>47312.04</v>
      </c>
      <c r="E114" s="51">
        <f t="shared" si="1"/>
        <v>598.88658227848111</v>
      </c>
      <c r="F114" s="249" t="str">
        <f>СВОД!E114</f>
        <v>Шаламова</v>
      </c>
    </row>
    <row r="115" spans="1:6">
      <c r="A115" s="132">
        <v>115</v>
      </c>
      <c r="B115" s="136" t="s">
        <v>555</v>
      </c>
      <c r="C115" s="15">
        <v>55400</v>
      </c>
      <c r="D115" s="16">
        <v>42760.759999999995</v>
      </c>
      <c r="E115" s="51">
        <f t="shared" si="1"/>
        <v>77.185487364620926</v>
      </c>
      <c r="F115" s="249" t="str">
        <f>СВОД!E115</f>
        <v>Ахтямова</v>
      </c>
    </row>
    <row r="116" spans="1:6">
      <c r="A116" s="132">
        <v>116</v>
      </c>
      <c r="B116" s="136" t="s">
        <v>556</v>
      </c>
      <c r="C116" s="15">
        <v>41700</v>
      </c>
      <c r="D116" s="16">
        <v>44606.080000000002</v>
      </c>
      <c r="E116" s="51">
        <f t="shared" si="1"/>
        <v>106.96901678657076</v>
      </c>
      <c r="F116" s="249" t="str">
        <f>СВОД!E116</f>
        <v>Петухов</v>
      </c>
    </row>
    <row r="117" spans="1:6">
      <c r="A117" s="132">
        <v>117</v>
      </c>
      <c r="B117" s="136" t="s">
        <v>557</v>
      </c>
      <c r="C117" s="15">
        <v>26100</v>
      </c>
      <c r="D117" s="16">
        <v>24944.47</v>
      </c>
      <c r="E117" s="51">
        <f t="shared" si="1"/>
        <v>95.572681992337166</v>
      </c>
      <c r="F117" s="249" t="str">
        <f>СВОД!E117</f>
        <v>Ахтямова</v>
      </c>
    </row>
    <row r="118" spans="1:6">
      <c r="A118" s="132">
        <v>118</v>
      </c>
      <c r="B118" s="151" t="s">
        <v>558</v>
      </c>
      <c r="C118" s="200">
        <v>82400</v>
      </c>
      <c r="D118" s="134">
        <v>97642.31</v>
      </c>
      <c r="E118" s="51">
        <f t="shared" si="1"/>
        <v>118.4979490291262</v>
      </c>
      <c r="F118" s="249" t="str">
        <f>СВОД!E118</f>
        <v>Савченко</v>
      </c>
    </row>
    <row r="119" spans="1:6">
      <c r="A119" s="1">
        <v>119</v>
      </c>
      <c r="B119" s="136" t="s">
        <v>579</v>
      </c>
      <c r="C119" s="15">
        <v>44000</v>
      </c>
      <c r="D119" s="16">
        <v>38025.32</v>
      </c>
      <c r="E119" s="51">
        <f t="shared" si="1"/>
        <v>86.421181818181807</v>
      </c>
      <c r="F119" s="249" t="str">
        <f>СВОД!E119</f>
        <v>Савченко</v>
      </c>
    </row>
    <row r="120" spans="1:6">
      <c r="A120" s="1">
        <v>120</v>
      </c>
      <c r="B120" s="136" t="s">
        <v>573</v>
      </c>
      <c r="C120" s="15">
        <v>16500</v>
      </c>
      <c r="D120" s="16">
        <v>22159.329999999998</v>
      </c>
      <c r="E120" s="51">
        <f t="shared" si="1"/>
        <v>134.29896969696969</v>
      </c>
      <c r="F120" s="249" t="str">
        <f>СВОД!E120</f>
        <v>Неуймина</v>
      </c>
    </row>
    <row r="121" spans="1:6">
      <c r="A121" s="1">
        <v>121</v>
      </c>
      <c r="B121" s="136" t="s">
        <v>580</v>
      </c>
      <c r="C121" s="15">
        <v>10500</v>
      </c>
      <c r="D121" s="16">
        <v>16785.71</v>
      </c>
      <c r="E121" s="51">
        <f t="shared" si="1"/>
        <v>159.86390476190476</v>
      </c>
      <c r="F121" s="249" t="str">
        <f>СВОД!E121</f>
        <v>Емельянова</v>
      </c>
    </row>
    <row r="122" spans="1:6">
      <c r="A122" s="1">
        <v>122</v>
      </c>
      <c r="B122" s="136" t="s">
        <v>581</v>
      </c>
      <c r="C122" s="15">
        <v>33200</v>
      </c>
      <c r="D122" s="16">
        <v>26816</v>
      </c>
      <c r="E122" s="51">
        <f t="shared" si="1"/>
        <v>80.771084337349393</v>
      </c>
      <c r="F122" s="249" t="str">
        <f>СВОД!E122</f>
        <v>Коровина</v>
      </c>
    </row>
    <row r="123" spans="1:6">
      <c r="A123" s="1">
        <v>123</v>
      </c>
      <c r="B123" s="136" t="s">
        <v>576</v>
      </c>
      <c r="C123" s="15">
        <v>69400</v>
      </c>
      <c r="D123" s="16">
        <v>48098.979999999996</v>
      </c>
      <c r="E123" s="51">
        <f t="shared" si="1"/>
        <v>69.306887608069161</v>
      </c>
      <c r="F123" s="249" t="str">
        <f>СВОД!E123</f>
        <v>Неуймина</v>
      </c>
    </row>
    <row r="124" spans="1:6">
      <c r="A124" s="1">
        <v>124</v>
      </c>
      <c r="B124" s="136" t="s">
        <v>583</v>
      </c>
      <c r="C124" s="15">
        <v>43000</v>
      </c>
      <c r="D124" s="16">
        <v>43156.710000000006</v>
      </c>
      <c r="E124" s="51">
        <f t="shared" si="1"/>
        <v>100.36444186046513</v>
      </c>
      <c r="F124" s="249" t="str">
        <f>СВОД!E124</f>
        <v>Мазырин</v>
      </c>
    </row>
    <row r="125" spans="1:6">
      <c r="A125" s="1">
        <v>125</v>
      </c>
      <c r="B125" s="136" t="s">
        <v>587</v>
      </c>
      <c r="C125" s="15">
        <v>55900</v>
      </c>
      <c r="D125" s="16">
        <v>39714.47</v>
      </c>
      <c r="E125" s="51">
        <f t="shared" si="1"/>
        <v>71.045563506261175</v>
      </c>
      <c r="F125" s="249" t="str">
        <f>СВОД!E125</f>
        <v>Хасанов</v>
      </c>
    </row>
    <row r="126" spans="1:6">
      <c r="A126" s="1">
        <v>126</v>
      </c>
      <c r="B126" s="136" t="s">
        <v>582</v>
      </c>
      <c r="C126" s="15">
        <v>28700</v>
      </c>
      <c r="D126" s="16">
        <v>43407.02</v>
      </c>
      <c r="E126" s="51">
        <f t="shared" si="1"/>
        <v>151.24397212543553</v>
      </c>
      <c r="F126" s="249" t="str">
        <f>СВОД!E126</f>
        <v>Коровина</v>
      </c>
    </row>
    <row r="127" spans="1:6">
      <c r="A127" s="1">
        <v>127</v>
      </c>
      <c r="B127" s="136" t="s">
        <v>586</v>
      </c>
      <c r="C127" s="15">
        <v>74200</v>
      </c>
      <c r="D127" s="16">
        <v>56147.619999999995</v>
      </c>
      <c r="E127" s="51">
        <f t="shared" si="1"/>
        <v>75.670646900269531</v>
      </c>
      <c r="F127" s="249" t="str">
        <f>СВОД!E127</f>
        <v>Мазырин</v>
      </c>
    </row>
    <row r="128" spans="1:6">
      <c r="A128" s="1">
        <v>128</v>
      </c>
      <c r="B128" s="136" t="s">
        <v>590</v>
      </c>
      <c r="C128" s="15">
        <v>53700</v>
      </c>
      <c r="D128" s="16">
        <v>65110.869999999995</v>
      </c>
      <c r="E128" s="51">
        <f t="shared" si="1"/>
        <v>121.24929236499069</v>
      </c>
      <c r="F128" s="249" t="str">
        <f>СВОД!E128</f>
        <v>Мансурова</v>
      </c>
    </row>
    <row r="129" spans="1:6">
      <c r="A129" s="1">
        <v>129</v>
      </c>
      <c r="B129" s="136" t="s">
        <v>600</v>
      </c>
      <c r="C129" s="15">
        <v>57800</v>
      </c>
      <c r="D129" s="16">
        <v>60229.64</v>
      </c>
      <c r="E129" s="51">
        <f t="shared" si="1"/>
        <v>104.20352941176469</v>
      </c>
      <c r="F129" s="249" t="str">
        <f>СВОД!E129</f>
        <v>Савченко</v>
      </c>
    </row>
    <row r="130" spans="1:6">
      <c r="A130" s="1">
        <v>130</v>
      </c>
      <c r="B130" s="136" t="s">
        <v>591</v>
      </c>
      <c r="C130" s="15">
        <v>12100</v>
      </c>
      <c r="D130" s="16">
        <v>12394.86</v>
      </c>
      <c r="E130" s="51">
        <f t="shared" si="1"/>
        <v>102.43685950413224</v>
      </c>
      <c r="F130" s="249" t="str">
        <f>СВОД!E130</f>
        <v>Емельянова</v>
      </c>
    </row>
    <row r="131" spans="1:6">
      <c r="A131" s="1">
        <v>131</v>
      </c>
      <c r="B131" s="136" t="s">
        <v>595</v>
      </c>
      <c r="C131" s="15">
        <v>28800</v>
      </c>
      <c r="D131" s="15">
        <v>79302.14</v>
      </c>
      <c r="E131" s="51">
        <f t="shared" si="1"/>
        <v>275.3546527777778</v>
      </c>
      <c r="F131" s="249" t="str">
        <f>СВОД!E131</f>
        <v>Трусов</v>
      </c>
    </row>
    <row r="132" spans="1:6">
      <c r="A132" s="1">
        <v>132</v>
      </c>
      <c r="B132" s="136" t="s">
        <v>608</v>
      </c>
      <c r="C132" s="15">
        <v>4400</v>
      </c>
      <c r="D132" s="15">
        <v>18107.780000000002</v>
      </c>
      <c r="E132" s="51">
        <f t="shared" si="1"/>
        <v>411.54045454545462</v>
      </c>
      <c r="F132" s="249" t="str">
        <f>СВОД!E132</f>
        <v>Шаламова</v>
      </c>
    </row>
    <row r="133" spans="1:6">
      <c r="A133" s="1">
        <v>133</v>
      </c>
      <c r="B133" s="136" t="s">
        <v>630</v>
      </c>
      <c r="C133" s="15">
        <v>32600</v>
      </c>
      <c r="D133" s="16">
        <v>41766.07</v>
      </c>
      <c r="E133" s="51">
        <f t="shared" si="1"/>
        <v>128.11677914110427</v>
      </c>
      <c r="F133" s="249" t="str">
        <f>СВОД!E133</f>
        <v>Савченко</v>
      </c>
    </row>
    <row r="134" spans="1:6">
      <c r="A134" s="1">
        <v>134</v>
      </c>
      <c r="B134" s="136" t="s">
        <v>637</v>
      </c>
      <c r="C134" s="15">
        <v>3800</v>
      </c>
      <c r="D134" s="15">
        <v>13111.56</v>
      </c>
      <c r="E134" s="51">
        <f t="shared" si="1"/>
        <v>345.04105263157896</v>
      </c>
      <c r="F134" s="249" t="str">
        <f>СВОД!E134</f>
        <v>Шаламова</v>
      </c>
    </row>
    <row r="135" spans="1:6">
      <c r="A135" s="136">
        <v>135</v>
      </c>
      <c r="B135" s="117" t="s">
        <v>601</v>
      </c>
      <c r="C135" s="15">
        <v>27400</v>
      </c>
      <c r="D135" s="16">
        <v>22836.9</v>
      </c>
      <c r="E135" s="51">
        <f t="shared" si="1"/>
        <v>83.346350364963513</v>
      </c>
      <c r="F135" s="249" t="str">
        <f>СВОД!E135</f>
        <v>Хасанов</v>
      </c>
    </row>
    <row r="136" spans="1:6">
      <c r="A136" s="136">
        <v>136</v>
      </c>
      <c r="B136" s="117" t="s">
        <v>602</v>
      </c>
      <c r="C136" s="15">
        <v>36000</v>
      </c>
      <c r="D136" s="16">
        <v>42939.159999999996</v>
      </c>
      <c r="E136" s="51">
        <f t="shared" ref="E136:E155" si="2">D136/C136*100</f>
        <v>119.27544444444442</v>
      </c>
      <c r="F136" s="249" t="str">
        <f>СВОД!E136</f>
        <v>Мансурова</v>
      </c>
    </row>
    <row r="137" spans="1:6">
      <c r="A137" s="136">
        <v>137</v>
      </c>
      <c r="B137" s="117" t="s">
        <v>604</v>
      </c>
      <c r="C137" s="15">
        <v>11400</v>
      </c>
      <c r="D137" s="15">
        <v>27475.079999999998</v>
      </c>
      <c r="E137" s="51">
        <f t="shared" si="2"/>
        <v>241.00947368421052</v>
      </c>
      <c r="F137" s="249" t="str">
        <f>СВОД!E137</f>
        <v>Савченко</v>
      </c>
    </row>
    <row r="138" spans="1:6">
      <c r="A138" s="136">
        <v>138</v>
      </c>
      <c r="B138" s="117" t="s">
        <v>634</v>
      </c>
      <c r="C138" s="15">
        <v>20900</v>
      </c>
      <c r="D138" s="16">
        <v>23682.45</v>
      </c>
      <c r="E138" s="51">
        <f t="shared" si="2"/>
        <v>113.31315789473683</v>
      </c>
      <c r="F138" s="249" t="str">
        <f>СВОД!E138</f>
        <v>Калинина</v>
      </c>
    </row>
    <row r="139" spans="1:6">
      <c r="A139" s="136">
        <v>139</v>
      </c>
      <c r="B139" s="117" t="s">
        <v>609</v>
      </c>
      <c r="C139" s="15">
        <v>80400</v>
      </c>
      <c r="D139" s="16">
        <v>95299.199999999997</v>
      </c>
      <c r="E139" s="51">
        <f t="shared" si="2"/>
        <v>118.53134328358207</v>
      </c>
      <c r="F139" s="249" t="str">
        <f>СВОД!E139</f>
        <v>Савченко</v>
      </c>
    </row>
    <row r="140" spans="1:6">
      <c r="A140" s="136">
        <v>140</v>
      </c>
      <c r="B140" s="117" t="s">
        <v>619</v>
      </c>
      <c r="C140" s="15">
        <v>40300</v>
      </c>
      <c r="D140" s="16">
        <v>31886.09</v>
      </c>
      <c r="E140" s="51">
        <f t="shared" si="2"/>
        <v>79.121811414392056</v>
      </c>
      <c r="F140" s="249" t="str">
        <f>СВОД!E140</f>
        <v>Клементьева</v>
      </c>
    </row>
    <row r="141" spans="1:6">
      <c r="A141" s="151">
        <v>141</v>
      </c>
      <c r="B141" s="244" t="s">
        <v>616</v>
      </c>
      <c r="C141" s="15">
        <v>16400</v>
      </c>
      <c r="D141" s="16">
        <v>36025.15</v>
      </c>
      <c r="E141" s="51">
        <f t="shared" si="2"/>
        <v>219.6655487804878</v>
      </c>
      <c r="F141" s="249" t="str">
        <f>СВОД!E141</f>
        <v>Калинина</v>
      </c>
    </row>
    <row r="142" spans="1:6">
      <c r="A142" s="136">
        <v>142</v>
      </c>
      <c r="B142" s="117" t="s">
        <v>646</v>
      </c>
      <c r="C142" s="15">
        <v>41600</v>
      </c>
      <c r="D142" s="16">
        <v>75551.17</v>
      </c>
      <c r="E142" s="51">
        <f t="shared" si="2"/>
        <v>181.61338942307691</v>
      </c>
      <c r="F142" s="249" t="str">
        <f>СВОД!E142</f>
        <v>Хасанов</v>
      </c>
    </row>
    <row r="143" spans="1:6">
      <c r="A143" s="136">
        <v>143</v>
      </c>
      <c r="B143" s="117" t="s">
        <v>638</v>
      </c>
      <c r="C143" s="15">
        <v>11300</v>
      </c>
      <c r="D143" s="15">
        <v>43515.86</v>
      </c>
      <c r="E143" s="51">
        <f t="shared" si="2"/>
        <v>385.09610619469026</v>
      </c>
      <c r="F143" s="249" t="str">
        <f>СВОД!E143</f>
        <v>Петухов</v>
      </c>
    </row>
    <row r="144" spans="1:6">
      <c r="A144" s="136">
        <v>144</v>
      </c>
      <c r="B144" s="117" t="s">
        <v>639</v>
      </c>
      <c r="C144" s="15">
        <v>15100</v>
      </c>
      <c r="D144" s="15">
        <v>37157.58</v>
      </c>
      <c r="E144" s="51">
        <f t="shared" si="2"/>
        <v>246.07668874172188</v>
      </c>
      <c r="F144" s="249" t="str">
        <f>СВОД!E144</f>
        <v>Петухов</v>
      </c>
    </row>
    <row r="145" spans="1:7">
      <c r="A145" s="136">
        <v>145</v>
      </c>
      <c r="B145" s="117" t="s">
        <v>647</v>
      </c>
      <c r="C145" s="15">
        <v>11300</v>
      </c>
      <c r="D145" s="15">
        <v>70335.03</v>
      </c>
      <c r="E145" s="51">
        <f t="shared" si="2"/>
        <v>622.43389380530971</v>
      </c>
      <c r="F145" s="249" t="str">
        <f>СВОД!E145</f>
        <v>Ахтямова</v>
      </c>
    </row>
    <row r="146" spans="1:7">
      <c r="A146" s="136">
        <v>146</v>
      </c>
      <c r="B146" s="117" t="s">
        <v>658</v>
      </c>
      <c r="C146" s="15">
        <v>11300</v>
      </c>
      <c r="D146" s="16">
        <v>11552.730000000001</v>
      </c>
      <c r="E146" s="51">
        <f t="shared" si="2"/>
        <v>102.23654867256637</v>
      </c>
      <c r="F146" s="249" t="str">
        <f>СВОД!E146</f>
        <v>Емельянова</v>
      </c>
    </row>
    <row r="147" spans="1:7">
      <c r="A147" s="136">
        <v>147</v>
      </c>
      <c r="B147" s="117" t="s">
        <v>643</v>
      </c>
      <c r="C147" s="15">
        <v>94300</v>
      </c>
      <c r="D147" s="16">
        <v>73218.42</v>
      </c>
      <c r="E147" s="51">
        <f t="shared" si="2"/>
        <v>77.644135737009549</v>
      </c>
      <c r="F147" s="249" t="str">
        <f>СВОД!E147</f>
        <v>Жарникова</v>
      </c>
    </row>
    <row r="148" spans="1:7">
      <c r="A148" s="136">
        <v>148</v>
      </c>
      <c r="B148" s="117" t="s">
        <v>659</v>
      </c>
      <c r="C148" s="15">
        <v>13200</v>
      </c>
      <c r="D148" s="16">
        <v>22096.15</v>
      </c>
      <c r="E148" s="51">
        <f t="shared" si="2"/>
        <v>167.39507575757577</v>
      </c>
      <c r="F148" s="249" t="str">
        <f>СВОД!E148</f>
        <v>Емельянова</v>
      </c>
    </row>
    <row r="149" spans="1:7">
      <c r="A149" s="136">
        <v>149</v>
      </c>
      <c r="B149" s="216" t="s">
        <v>651</v>
      </c>
      <c r="C149" s="15">
        <v>27400</v>
      </c>
      <c r="D149" s="16">
        <v>29771.93</v>
      </c>
      <c r="E149" s="51">
        <f t="shared" si="2"/>
        <v>108.65667883211678</v>
      </c>
      <c r="F149" s="249" t="str">
        <f>СВОД!E149</f>
        <v>Мазырин</v>
      </c>
    </row>
    <row r="150" spans="1:7">
      <c r="A150" s="136">
        <v>150</v>
      </c>
      <c r="B150" s="216" t="s">
        <v>660</v>
      </c>
      <c r="C150" s="15">
        <v>25000</v>
      </c>
      <c r="D150" s="16">
        <v>28004.010000000002</v>
      </c>
      <c r="E150" s="51">
        <f t="shared" si="2"/>
        <v>112.01604</v>
      </c>
      <c r="F150" s="249" t="str">
        <f>СВОД!E150</f>
        <v>Коровина</v>
      </c>
    </row>
    <row r="151" spans="1:7">
      <c r="A151" s="136">
        <v>151</v>
      </c>
      <c r="B151" s="216" t="s">
        <v>653</v>
      </c>
      <c r="C151" s="15">
        <v>18900</v>
      </c>
      <c r="D151" s="16">
        <v>20081.91</v>
      </c>
      <c r="E151" s="51">
        <f t="shared" si="2"/>
        <v>106.25349206349206</v>
      </c>
      <c r="F151" s="249" t="str">
        <f>СВОД!E151</f>
        <v>Калинина</v>
      </c>
    </row>
    <row r="152" spans="1:7">
      <c r="A152" s="136">
        <v>152</v>
      </c>
      <c r="B152" s="216" t="s">
        <v>661</v>
      </c>
      <c r="C152" s="15">
        <v>19700</v>
      </c>
      <c r="D152" s="16">
        <v>38318.28</v>
      </c>
      <c r="E152" s="51">
        <f t="shared" si="2"/>
        <v>194.50903553299491</v>
      </c>
      <c r="F152" s="258" t="str">
        <f>СВОД!E152</f>
        <v>Савченко</v>
      </c>
    </row>
    <row r="153" spans="1:7">
      <c r="A153" s="136">
        <v>153</v>
      </c>
      <c r="B153" s="136" t="s">
        <v>679</v>
      </c>
      <c r="C153" s="15">
        <v>12600</v>
      </c>
      <c r="D153" s="16">
        <v>29266.53</v>
      </c>
      <c r="E153" s="51">
        <f t="shared" si="2"/>
        <v>232.27404761904759</v>
      </c>
      <c r="F153" s="249" t="str">
        <f>СВОД!E153</f>
        <v>Мансурова</v>
      </c>
      <c r="G153" s="81"/>
    </row>
    <row r="154" spans="1:7">
      <c r="A154" s="136">
        <v>155</v>
      </c>
      <c r="B154" s="136" t="s">
        <v>656</v>
      </c>
      <c r="C154" s="15">
        <v>38800</v>
      </c>
      <c r="D154" s="16">
        <v>47443.509999999995</v>
      </c>
      <c r="E154" s="51">
        <f t="shared" si="2"/>
        <v>122.27708762886597</v>
      </c>
      <c r="F154" s="249" t="str">
        <f>СВОД!E154</f>
        <v>Дарьин</v>
      </c>
      <c r="G154" s="81"/>
    </row>
    <row r="155" spans="1:7">
      <c r="A155" s="136">
        <v>156</v>
      </c>
      <c r="B155" s="136" t="s">
        <v>657</v>
      </c>
      <c r="C155" s="15">
        <v>45100</v>
      </c>
      <c r="D155" s="16">
        <v>51123.89</v>
      </c>
      <c r="E155" s="51">
        <f t="shared" si="2"/>
        <v>113.35674057649668</v>
      </c>
      <c r="F155" s="249" t="str">
        <f>СВОД!E155</f>
        <v>Мазырин</v>
      </c>
      <c r="G155" s="81"/>
    </row>
    <row r="156" spans="1:7">
      <c r="A156" s="136">
        <v>157</v>
      </c>
      <c r="B156" s="117" t="s">
        <v>742</v>
      </c>
      <c r="C156" s="322">
        <f>допродажи!C156</f>
        <v>14478.8</v>
      </c>
      <c r="D156" s="322">
        <f>допродажи!D156</f>
        <v>4458.6500000000005</v>
      </c>
      <c r="E156" s="51">
        <f t="shared" ref="E156:E193" si="3">D156/C156*100</f>
        <v>30.794333784567783</v>
      </c>
      <c r="F156" s="249" t="str">
        <f>СВОД!E156</f>
        <v>Калинина</v>
      </c>
      <c r="G156" s="81"/>
    </row>
    <row r="157" spans="1:7">
      <c r="A157" s="136">
        <v>158</v>
      </c>
      <c r="B157" s="136" t="s">
        <v>665</v>
      </c>
      <c r="C157" s="15">
        <v>29300</v>
      </c>
      <c r="D157" s="16">
        <v>34137.68</v>
      </c>
      <c r="E157" s="51">
        <f t="shared" si="3"/>
        <v>116.51085324232082</v>
      </c>
      <c r="F157" s="249" t="str">
        <f>СВОД!E157</f>
        <v>Емельянова</v>
      </c>
      <c r="G157" s="81"/>
    </row>
    <row r="158" spans="1:7">
      <c r="A158" s="136">
        <v>159</v>
      </c>
      <c r="B158" s="136" t="s">
        <v>664</v>
      </c>
      <c r="C158" s="15">
        <v>17300</v>
      </c>
      <c r="D158" s="16">
        <v>27560.159999999996</v>
      </c>
      <c r="E158" s="51">
        <f t="shared" si="3"/>
        <v>159.30728323699418</v>
      </c>
      <c r="F158" s="249" t="str">
        <f>СВОД!E158</f>
        <v>Мазырин</v>
      </c>
      <c r="G158" s="81"/>
    </row>
    <row r="159" spans="1:7">
      <c r="A159" s="136">
        <v>160</v>
      </c>
      <c r="B159" s="136" t="s">
        <v>731</v>
      </c>
      <c r="C159" s="322">
        <f>допродажи!C159</f>
        <v>11874.799999999997</v>
      </c>
      <c r="D159" s="322">
        <f>допродажи!D159</f>
        <v>6386.5199999999995</v>
      </c>
      <c r="E159" s="51">
        <f t="shared" si="3"/>
        <v>53.78212685687339</v>
      </c>
      <c r="F159" s="249" t="str">
        <f>СВОД!E159</f>
        <v>Петухов</v>
      </c>
      <c r="G159" s="81"/>
    </row>
    <row r="160" spans="1:7">
      <c r="A160" s="136">
        <v>161</v>
      </c>
      <c r="B160" s="136" t="s">
        <v>670</v>
      </c>
      <c r="C160" s="15">
        <v>20000</v>
      </c>
      <c r="D160" s="15">
        <v>27773.43</v>
      </c>
      <c r="E160" s="51">
        <f t="shared" si="3"/>
        <v>138.86715000000001</v>
      </c>
      <c r="F160" s="249" t="str">
        <f>СВОД!E160</f>
        <v>Трусов</v>
      </c>
      <c r="G160" s="81"/>
    </row>
    <row r="161" spans="1:7">
      <c r="A161" s="136">
        <v>162</v>
      </c>
      <c r="B161" s="136" t="s">
        <v>671</v>
      </c>
      <c r="C161" s="16">
        <v>3500</v>
      </c>
      <c r="D161" s="16">
        <v>2820.6000000000004</v>
      </c>
      <c r="E161" s="51">
        <f t="shared" si="3"/>
        <v>80.588571428571441</v>
      </c>
      <c r="F161" s="249" t="str">
        <f>СВОД!E161</f>
        <v>Савченко</v>
      </c>
      <c r="G161" s="81"/>
    </row>
    <row r="162" spans="1:7">
      <c r="A162" s="136">
        <v>163</v>
      </c>
      <c r="B162" s="136" t="s">
        <v>672</v>
      </c>
      <c r="C162" s="15">
        <v>16400</v>
      </c>
      <c r="D162" s="15">
        <v>45190.11</v>
      </c>
      <c r="E162" s="51">
        <f t="shared" si="3"/>
        <v>275.54945121951221</v>
      </c>
      <c r="F162" s="249" t="str">
        <f>СВОД!E162</f>
        <v>Неуймина</v>
      </c>
      <c r="G162" s="81"/>
    </row>
    <row r="163" spans="1:7">
      <c r="A163" s="136">
        <v>165</v>
      </c>
      <c r="B163" s="136" t="s">
        <v>686</v>
      </c>
      <c r="C163" s="322">
        <f>допродажи!C163</f>
        <v>11384.800000000001</v>
      </c>
      <c r="D163" s="322">
        <f>допродажи!D163</f>
        <v>12616.409999999998</v>
      </c>
      <c r="E163" s="51">
        <f t="shared" si="3"/>
        <v>110.81802051858615</v>
      </c>
      <c r="F163" s="249" t="str">
        <f>СВОД!E163</f>
        <v>Емельянова</v>
      </c>
      <c r="G163" s="81"/>
    </row>
    <row r="164" spans="1:7">
      <c r="A164" s="136">
        <v>166</v>
      </c>
      <c r="B164" s="136" t="s">
        <v>687</v>
      </c>
      <c r="C164" s="322">
        <f>допродажи!C164</f>
        <v>14971</v>
      </c>
      <c r="D164" s="322">
        <f>допродажи!D164</f>
        <v>17545.290000000005</v>
      </c>
      <c r="E164" s="51">
        <f t="shared" si="3"/>
        <v>117.19517734286289</v>
      </c>
      <c r="F164" s="249" t="str">
        <f>СВОД!E164</f>
        <v>Савченко</v>
      </c>
      <c r="G164" s="81"/>
    </row>
    <row r="165" spans="1:7">
      <c r="A165" s="136">
        <v>167</v>
      </c>
      <c r="B165" s="136" t="s">
        <v>688</v>
      </c>
      <c r="C165" s="322">
        <f>допродажи!C165</f>
        <v>13354.800000000001</v>
      </c>
      <c r="D165" s="322">
        <f>допродажи!D165</f>
        <v>21016.32</v>
      </c>
      <c r="E165" s="51">
        <f t="shared" si="3"/>
        <v>157.36903585227782</v>
      </c>
      <c r="F165" s="249" t="str">
        <f>СВОД!E165</f>
        <v>Емельянова</v>
      </c>
      <c r="G165" s="81"/>
    </row>
    <row r="166" spans="1:7">
      <c r="A166" s="136">
        <v>168</v>
      </c>
      <c r="B166" s="136" t="s">
        <v>678</v>
      </c>
      <c r="C166" s="15">
        <v>3000</v>
      </c>
      <c r="D166" s="15">
        <v>6311.9</v>
      </c>
      <c r="E166" s="51">
        <f t="shared" si="3"/>
        <v>210.39666666666665</v>
      </c>
      <c r="F166" s="249" t="str">
        <f>СВОД!E166</f>
        <v>Жарникова</v>
      </c>
      <c r="G166" s="81"/>
    </row>
    <row r="167" spans="1:7">
      <c r="A167" s="136">
        <v>173</v>
      </c>
      <c r="B167" s="136" t="s">
        <v>806</v>
      </c>
      <c r="C167" s="322">
        <f>допродажи!C167</f>
        <v>2001.5000000000005</v>
      </c>
      <c r="D167" s="322">
        <f>допродажи!D167</f>
        <v>344.5</v>
      </c>
      <c r="E167" s="51">
        <f t="shared" si="3"/>
        <v>17.212090931801143</v>
      </c>
      <c r="F167" s="249" t="str">
        <f>СВОД!E167</f>
        <v>Савченко</v>
      </c>
      <c r="G167" s="81"/>
    </row>
    <row r="168" spans="1:7">
      <c r="A168" s="136">
        <v>174</v>
      </c>
      <c r="B168" s="117" t="s">
        <v>734</v>
      </c>
      <c r="C168" s="322">
        <f>допродажи!C168</f>
        <v>12391.899999999998</v>
      </c>
      <c r="D168" s="322">
        <f>допродажи!D168</f>
        <v>11344.289999999999</v>
      </c>
      <c r="E168" s="51">
        <f t="shared" si="3"/>
        <v>91.546009893559514</v>
      </c>
      <c r="F168" s="249" t="str">
        <f>СВОД!E168</f>
        <v>Ахтямова</v>
      </c>
      <c r="G168" s="81"/>
    </row>
    <row r="169" spans="1:7">
      <c r="A169" s="136">
        <v>175</v>
      </c>
      <c r="B169" s="136" t="s">
        <v>794</v>
      </c>
      <c r="C169" s="322">
        <f>допродажи!C169</f>
        <v>1554.0000000000002</v>
      </c>
      <c r="D169" s="322">
        <f>допродажи!D169</f>
        <v>18.899999999999999</v>
      </c>
      <c r="E169" s="51">
        <f t="shared" si="3"/>
        <v>1.216216216216216</v>
      </c>
      <c r="F169" s="249" t="str">
        <f>СВОД!E169</f>
        <v>Калинина</v>
      </c>
      <c r="G169" s="81"/>
    </row>
    <row r="170" spans="1:7">
      <c r="A170" s="136">
        <v>176</v>
      </c>
      <c r="B170" s="136" t="s">
        <v>795</v>
      </c>
      <c r="C170" s="322">
        <f>допродажи!C170</f>
        <v>1554.0000000000002</v>
      </c>
      <c r="D170" s="322">
        <f>допродажи!D170</f>
        <v>544.70000000000005</v>
      </c>
      <c r="E170" s="51">
        <f t="shared" si="3"/>
        <v>35.051480051480048</v>
      </c>
      <c r="F170" s="249" t="str">
        <f>СВОД!E170</f>
        <v>Клементьева</v>
      </c>
      <c r="G170" s="81"/>
    </row>
    <row r="171" spans="1:7">
      <c r="A171" s="136">
        <v>178</v>
      </c>
      <c r="B171" s="117" t="s">
        <v>753</v>
      </c>
      <c r="C171" s="322">
        <f>допродажи!C171</f>
        <v>8397.5999999999985</v>
      </c>
      <c r="D171" s="322">
        <f>допродажи!D171</f>
        <v>3188.6</v>
      </c>
      <c r="E171" s="51">
        <f t="shared" si="3"/>
        <v>37.970372487377354</v>
      </c>
      <c r="F171" s="249" t="str">
        <f>СВОД!E171</f>
        <v xml:space="preserve">Ахрамеева </v>
      </c>
      <c r="G171" s="81"/>
    </row>
    <row r="172" spans="1:7">
      <c r="A172" s="136">
        <v>179</v>
      </c>
      <c r="B172" s="117" t="s">
        <v>754</v>
      </c>
      <c r="C172" s="322">
        <f>допродажи!C172</f>
        <v>8397.5999999999985</v>
      </c>
      <c r="D172" s="322">
        <f>допродажи!D172</f>
        <v>4518.67</v>
      </c>
      <c r="E172" s="51">
        <f t="shared" si="3"/>
        <v>53.809064494617523</v>
      </c>
      <c r="F172" s="249" t="str">
        <f>СВОД!E172</f>
        <v>Клементьева</v>
      </c>
      <c r="G172" s="81"/>
    </row>
    <row r="173" spans="1:7">
      <c r="A173" s="136">
        <v>180</v>
      </c>
      <c r="B173" s="136" t="s">
        <v>796</v>
      </c>
      <c r="C173" s="322">
        <f>допродажи!C173</f>
        <v>1554.0000000000002</v>
      </c>
      <c r="D173" s="322">
        <f>допродажи!D173</f>
        <v>788.84</v>
      </c>
      <c r="E173" s="51">
        <f t="shared" si="3"/>
        <v>50.761904761904752</v>
      </c>
      <c r="F173" s="249" t="str">
        <f>СВОД!E173</f>
        <v>Калинина</v>
      </c>
      <c r="G173" s="81"/>
    </row>
    <row r="174" spans="1:7">
      <c r="A174" s="136">
        <v>181</v>
      </c>
      <c r="B174" s="117" t="s">
        <v>743</v>
      </c>
      <c r="C174" s="322">
        <f>допродажи!C174</f>
        <v>12391.899999999998</v>
      </c>
      <c r="D174" s="322">
        <f>допродажи!D174</f>
        <v>11147.55</v>
      </c>
      <c r="E174" s="51">
        <f t="shared" si="3"/>
        <v>89.958359896383939</v>
      </c>
      <c r="F174" s="249" t="str">
        <f>СВОД!E174</f>
        <v>Савченко</v>
      </c>
      <c r="G174" s="81"/>
    </row>
    <row r="175" spans="1:7">
      <c r="A175" s="136">
        <v>182</v>
      </c>
      <c r="B175" s="117" t="s">
        <v>749</v>
      </c>
      <c r="C175" s="322">
        <f>допродажи!C175</f>
        <v>12391.899999999998</v>
      </c>
      <c r="D175" s="322">
        <f>допродажи!D175</f>
        <v>7850.4199999999992</v>
      </c>
      <c r="E175" s="51">
        <f t="shared" si="3"/>
        <v>63.351221362341533</v>
      </c>
      <c r="F175" s="249" t="str">
        <f>СВОД!E175</f>
        <v>Ахтямова</v>
      </c>
      <c r="G175" s="81"/>
    </row>
    <row r="176" spans="1:7">
      <c r="A176" s="136">
        <v>183</v>
      </c>
      <c r="B176" s="117" t="s">
        <v>782</v>
      </c>
      <c r="C176" s="322">
        <f>допродажи!C176</f>
        <v>1554.0000000000002</v>
      </c>
      <c r="D176" s="322">
        <f>допродажи!D176</f>
        <v>1025.8700000000001</v>
      </c>
      <c r="E176" s="51">
        <f t="shared" si="3"/>
        <v>66.014800514800513</v>
      </c>
      <c r="F176" s="249" t="str">
        <f>СВОД!E176</f>
        <v>Сазонова</v>
      </c>
      <c r="G176" s="81"/>
    </row>
    <row r="177" spans="1:7">
      <c r="A177" s="136">
        <v>184</v>
      </c>
      <c r="B177" s="117" t="s">
        <v>783</v>
      </c>
      <c r="C177" s="322">
        <f>допродажи!C177</f>
        <v>1554.0000000000002</v>
      </c>
      <c r="D177" s="322">
        <f>допродажи!D177</f>
        <v>1200.0999999999999</v>
      </c>
      <c r="E177" s="51">
        <f t="shared" si="3"/>
        <v>77.226512226512213</v>
      </c>
      <c r="F177" s="249" t="str">
        <f>СВОД!E177</f>
        <v>Сазонова</v>
      </c>
      <c r="G177" s="81"/>
    </row>
    <row r="178" spans="1:7">
      <c r="A178" s="136">
        <v>185</v>
      </c>
      <c r="B178" s="117" t="s">
        <v>758</v>
      </c>
      <c r="C178" s="322">
        <f>допродажи!C178</f>
        <v>8397.5999999999985</v>
      </c>
      <c r="D178" s="322">
        <f>допродажи!D178</f>
        <v>2507.25</v>
      </c>
      <c r="E178" s="51">
        <f t="shared" si="3"/>
        <v>29.85674478422407</v>
      </c>
      <c r="F178" s="249" t="str">
        <f>СВОД!E178</f>
        <v>Ахтямова</v>
      </c>
      <c r="G178" s="81"/>
    </row>
    <row r="179" spans="1:7">
      <c r="A179" s="136">
        <v>186</v>
      </c>
      <c r="B179" s="117" t="s">
        <v>744</v>
      </c>
      <c r="C179" s="322">
        <f>допродажи!C179</f>
        <v>8397.5999999999985</v>
      </c>
      <c r="D179" s="322">
        <f>допродажи!D179</f>
        <v>2646.9</v>
      </c>
      <c r="E179" s="51">
        <f t="shared" si="3"/>
        <v>31.519719919977142</v>
      </c>
      <c r="F179" s="249" t="str">
        <f>СВОД!E179</f>
        <v>Емельянова</v>
      </c>
      <c r="G179" s="81"/>
    </row>
    <row r="180" spans="1:7">
      <c r="A180" s="136">
        <v>187</v>
      </c>
      <c r="B180" s="117" t="s">
        <v>745</v>
      </c>
      <c r="C180" s="322">
        <f>допродажи!C180</f>
        <v>2599.2000000000003</v>
      </c>
      <c r="D180" s="322">
        <f>допродажи!D180</f>
        <v>3406.8100000000004</v>
      </c>
      <c r="E180" s="51">
        <f t="shared" si="3"/>
        <v>131.07148353339488</v>
      </c>
      <c r="F180" s="249" t="str">
        <f>СВОД!E180</f>
        <v>Клементьева</v>
      </c>
      <c r="G180" s="81"/>
    </row>
    <row r="181" spans="1:7">
      <c r="A181" s="136">
        <v>188</v>
      </c>
      <c r="B181" s="117" t="s">
        <v>759</v>
      </c>
      <c r="C181" s="322">
        <f>допродажи!C181</f>
        <v>8397.5999999999985</v>
      </c>
      <c r="D181" s="322">
        <f>допродажи!D181</f>
        <v>8274.61</v>
      </c>
      <c r="E181" s="51">
        <f t="shared" si="3"/>
        <v>98.535414880442048</v>
      </c>
      <c r="F181" s="249" t="str">
        <f>СВОД!E181</f>
        <v>Савченко</v>
      </c>
      <c r="G181" s="81"/>
    </row>
    <row r="182" spans="1:7">
      <c r="A182" s="136">
        <v>189</v>
      </c>
      <c r="B182" s="136" t="s">
        <v>797</v>
      </c>
      <c r="C182" s="322">
        <f>допродажи!C182</f>
        <v>1554.0000000000002</v>
      </c>
      <c r="D182" s="322">
        <f>допродажи!D182</f>
        <v>199.9</v>
      </c>
      <c r="E182" s="51">
        <f t="shared" si="3"/>
        <v>12.863577863577863</v>
      </c>
      <c r="F182" s="249" t="str">
        <f>СВОД!E182</f>
        <v>Дарьин</v>
      </c>
      <c r="G182" s="81"/>
    </row>
    <row r="183" spans="1:7">
      <c r="A183" s="136">
        <v>190</v>
      </c>
      <c r="B183" s="117" t="s">
        <v>807</v>
      </c>
      <c r="C183" s="322">
        <f>допродажи!C183</f>
        <v>1554.0000000000002</v>
      </c>
      <c r="D183" s="322">
        <f>допродажи!D183</f>
        <v>615.62</v>
      </c>
      <c r="E183" s="51">
        <f t="shared" si="3"/>
        <v>39.615186615186609</v>
      </c>
      <c r="F183" s="249" t="str">
        <f>СВОД!E183</f>
        <v>Емельянова</v>
      </c>
      <c r="G183" s="81"/>
    </row>
    <row r="184" spans="1:7">
      <c r="A184" s="136">
        <v>191</v>
      </c>
      <c r="B184" s="117" t="s">
        <v>808</v>
      </c>
      <c r="C184" s="322">
        <f>допродажи!C184</f>
        <v>1554.0000000000002</v>
      </c>
      <c r="D184" s="322">
        <f>допродажи!D184</f>
        <v>696.3</v>
      </c>
      <c r="E184" s="51">
        <f t="shared" si="3"/>
        <v>44.806949806949795</v>
      </c>
      <c r="F184" s="249" t="str">
        <f>СВОД!E184</f>
        <v>Емельянова</v>
      </c>
      <c r="G184" s="81"/>
    </row>
    <row r="185" spans="1:7">
      <c r="A185" s="136">
        <v>194</v>
      </c>
      <c r="B185" s="117" t="s">
        <v>773</v>
      </c>
      <c r="C185" s="322">
        <f>допродажи!C185</f>
        <v>1554.0000000000002</v>
      </c>
      <c r="D185" s="322">
        <f>допродажи!D185</f>
        <v>1474.42</v>
      </c>
      <c r="E185" s="51">
        <f t="shared" si="3"/>
        <v>94.879021879021877</v>
      </c>
      <c r="F185" s="249" t="str">
        <f>СВОД!E185</f>
        <v>Дарьин</v>
      </c>
      <c r="G185" s="81"/>
    </row>
    <row r="186" spans="1:7">
      <c r="A186" s="136">
        <v>195</v>
      </c>
      <c r="B186" s="117" t="s">
        <v>781</v>
      </c>
      <c r="C186" s="322">
        <f>допродажи!C186</f>
        <v>1554.0000000000002</v>
      </c>
      <c r="D186" s="322">
        <f>допродажи!D186</f>
        <v>1125.4000000000001</v>
      </c>
      <c r="E186" s="51">
        <f t="shared" si="3"/>
        <v>72.419562419562411</v>
      </c>
      <c r="F186" s="249" t="str">
        <f>СВОД!E186</f>
        <v>Сазонова</v>
      </c>
      <c r="G186" s="81"/>
    </row>
    <row r="187" spans="1:7">
      <c r="A187" s="136">
        <v>196</v>
      </c>
      <c r="B187" s="136" t="s">
        <v>809</v>
      </c>
      <c r="C187" s="322">
        <f>допродажи!C187</f>
        <v>1112.5999999999999</v>
      </c>
      <c r="D187" s="322">
        <f>допродажи!D187</f>
        <v>837.18999999999994</v>
      </c>
      <c r="E187" s="51">
        <f t="shared" si="3"/>
        <v>75.246269998202408</v>
      </c>
      <c r="F187" s="249" t="str">
        <f>СВОД!E187</f>
        <v>Мансурова</v>
      </c>
      <c r="G187" s="81"/>
    </row>
    <row r="188" spans="1:7">
      <c r="A188" s="136">
        <v>197</v>
      </c>
      <c r="B188" s="117" t="s">
        <v>750</v>
      </c>
      <c r="C188" s="322">
        <f>допродажи!C188</f>
        <v>8397.5999999999985</v>
      </c>
      <c r="D188" s="322">
        <f>допродажи!D188</f>
        <v>1840.18</v>
      </c>
      <c r="E188" s="51">
        <f t="shared" si="3"/>
        <v>21.913165666380877</v>
      </c>
      <c r="F188" s="249" t="str">
        <f>СВОД!E188</f>
        <v>Хасанов</v>
      </c>
      <c r="G188" s="81"/>
    </row>
    <row r="189" spans="1:7">
      <c r="A189" s="136">
        <v>199</v>
      </c>
      <c r="B189" s="136" t="s">
        <v>810</v>
      </c>
      <c r="C189" s="322">
        <f>допродажи!C189</f>
        <v>1112.5999999999999</v>
      </c>
      <c r="D189" s="322">
        <f>допродажи!D189</f>
        <v>925.68</v>
      </c>
      <c r="E189" s="51">
        <f t="shared" si="3"/>
        <v>83.199712385403558</v>
      </c>
      <c r="F189" s="249" t="str">
        <f>СВОД!E189</f>
        <v>Коровина</v>
      </c>
      <c r="G189" s="81"/>
    </row>
    <row r="190" spans="1:7">
      <c r="A190" s="136">
        <v>200</v>
      </c>
      <c r="B190" s="117" t="s">
        <v>780</v>
      </c>
      <c r="C190" s="322">
        <f>допродажи!C190</f>
        <v>1554.0000000000002</v>
      </c>
      <c r="D190" s="322">
        <f>допродажи!D190</f>
        <v>2482.59</v>
      </c>
      <c r="E190" s="51">
        <f t="shared" si="3"/>
        <v>159.75482625482624</v>
      </c>
      <c r="F190" s="249" t="str">
        <f>СВОД!E190</f>
        <v>Савченко</v>
      </c>
      <c r="G190" s="81"/>
    </row>
    <row r="191" spans="1:7">
      <c r="A191" s="136">
        <v>204</v>
      </c>
      <c r="B191" s="136" t="s">
        <v>802</v>
      </c>
      <c r="C191" s="322">
        <f>допродажи!C191</f>
        <v>702.8</v>
      </c>
      <c r="D191" s="322">
        <f>допродажи!D191</f>
        <v>198.8</v>
      </c>
      <c r="E191" s="51">
        <f t="shared" si="3"/>
        <v>28.286852589641438</v>
      </c>
      <c r="F191" s="249" t="str">
        <f>СВОД!E191</f>
        <v>Неуймина</v>
      </c>
      <c r="G191" s="81"/>
    </row>
    <row r="192" spans="1:7">
      <c r="A192" s="136">
        <v>206</v>
      </c>
      <c r="B192" s="136" t="s">
        <v>811</v>
      </c>
      <c r="C192" s="322">
        <f>допродажи!C192</f>
        <v>1554.0000000000002</v>
      </c>
      <c r="D192" s="322">
        <f>допродажи!D192</f>
        <v>94.5</v>
      </c>
      <c r="E192" s="51">
        <f t="shared" si="3"/>
        <v>6.0810810810810798</v>
      </c>
      <c r="F192" s="249" t="str">
        <f>СВОД!E192</f>
        <v>Ахтямова</v>
      </c>
      <c r="G192" s="81"/>
    </row>
    <row r="193" spans="1:7">
      <c r="A193" s="136">
        <v>207</v>
      </c>
      <c r="B193" s="136" t="s">
        <v>812</v>
      </c>
      <c r="C193" s="322">
        <f>допродажи!C193</f>
        <v>1554.0000000000002</v>
      </c>
      <c r="D193" s="322">
        <f>допродажи!D193</f>
        <v>487.6</v>
      </c>
      <c r="E193" s="51">
        <f t="shared" si="3"/>
        <v>31.377091377091375</v>
      </c>
      <c r="F193" s="249" t="str">
        <f>СВОД!E193</f>
        <v>Ахтямова</v>
      </c>
      <c r="G193" s="81"/>
    </row>
    <row r="196" spans="1:7">
      <c r="A196" s="2">
        <v>1</v>
      </c>
      <c r="B196" s="136" t="s">
        <v>530</v>
      </c>
      <c r="C196" s="41">
        <f>C68+C115+C117+C145+C168+C175+C178+C192+C193</f>
        <v>186689.4</v>
      </c>
      <c r="D196" s="41">
        <f>D68+D115+D117+D145+D168+D175+D178+D192+D193</f>
        <v>195266.09000000003</v>
      </c>
      <c r="E196" s="51">
        <f t="shared" ref="E196:E211" si="4">D196/C196*100</f>
        <v>104.59409586189683</v>
      </c>
    </row>
    <row r="197" spans="1:7">
      <c r="A197" s="2">
        <v>2</v>
      </c>
      <c r="B197" s="136" t="s">
        <v>761</v>
      </c>
      <c r="C197" s="41">
        <f>C53+C54+C69+C116+C143+C144+C159</f>
        <v>152574.79999999999</v>
      </c>
      <c r="D197" s="41">
        <f>D53+D54+D69+D116+D143+D144+D159</f>
        <v>200807.92</v>
      </c>
      <c r="E197" s="51">
        <f t="shared" si="4"/>
        <v>131.61276960546567</v>
      </c>
    </row>
    <row r="198" spans="1:7">
      <c r="A198" s="2">
        <v>3</v>
      </c>
      <c r="B198" s="136" t="s">
        <v>697</v>
      </c>
      <c r="C198" s="41">
        <f>C80+C100+C121+C130+C146+C148+C157+C163+C165+C179+C183+C184</f>
        <v>156445.19999999998</v>
      </c>
      <c r="D198" s="41">
        <f>D80+D100+D121+D130+D146+D148+D157+D163+D165+D179+D183+D184</f>
        <v>185752.3</v>
      </c>
      <c r="E198" s="51">
        <f t="shared" si="4"/>
        <v>118.73314106153465</v>
      </c>
    </row>
    <row r="199" spans="1:7">
      <c r="A199" s="2">
        <v>4</v>
      </c>
      <c r="B199" s="136" t="s">
        <v>567</v>
      </c>
      <c r="C199" s="41">
        <f>C95+C97+C99+C122+C126+C150+C189</f>
        <v>163012.6</v>
      </c>
      <c r="D199" s="41">
        <f>D95+D97+D99+D122+D126+D150+D189</f>
        <v>206039.72999999998</v>
      </c>
      <c r="E199" s="51">
        <f t="shared" si="4"/>
        <v>126.39497192241581</v>
      </c>
    </row>
    <row r="200" spans="1:7">
      <c r="A200" s="2">
        <v>5</v>
      </c>
      <c r="B200" s="136" t="s">
        <v>169</v>
      </c>
      <c r="C200" s="41">
        <f>C72+C73+C84+C101+C111+C118+C119+C129+C133+C137+C139+C152+C161+C164+C174+C181+C190+C167</f>
        <v>623316</v>
      </c>
      <c r="D200" s="41">
        <f>D72+D73+D84+D101+D111+D118+D119+D129+D133+D137+D139+D152+D161+D164+D174+D181+D190+D167</f>
        <v>675976.04</v>
      </c>
      <c r="E200" s="51">
        <f t="shared" si="4"/>
        <v>108.44836968728542</v>
      </c>
    </row>
    <row r="201" spans="1:7">
      <c r="A201" s="2">
        <v>6</v>
      </c>
      <c r="B201" s="136" t="s">
        <v>626</v>
      </c>
      <c r="C201" s="41">
        <f>C61+C76+C105+C106+C131+C160</f>
        <v>422500</v>
      </c>
      <c r="D201" s="41">
        <f>D61+D76+D105+D106+D131+D160</f>
        <v>445850.46</v>
      </c>
      <c r="E201" s="51">
        <f t="shared" si="4"/>
        <v>105.52673609467456</v>
      </c>
    </row>
    <row r="202" spans="1:7">
      <c r="A202" s="2">
        <v>7</v>
      </c>
      <c r="B202" s="136" t="s">
        <v>763</v>
      </c>
      <c r="C202" s="41">
        <f>C113+C114+C132+C134</f>
        <v>22600</v>
      </c>
      <c r="D202" s="41">
        <f>D113+D114+D132+D134</f>
        <v>107786.76</v>
      </c>
      <c r="E202" s="51">
        <f t="shared" si="4"/>
        <v>476.93256637168145</v>
      </c>
    </row>
    <row r="203" spans="1:7">
      <c r="A203" s="2">
        <v>8</v>
      </c>
      <c r="B203" s="136" t="s">
        <v>698</v>
      </c>
      <c r="C203" s="41">
        <f>C2+C10+C25+C33+C34+C36+C40+C41+C51+C58+C59+C60+C63+C78+C91+C171</f>
        <v>746342.40000000002</v>
      </c>
      <c r="D203" s="41">
        <f>D2+D10+D25+D33+D34+D36+D40+D41+D51+D58+D59+D60+D63+D78+D91+D171</f>
        <v>587620.88</v>
      </c>
      <c r="E203" s="51">
        <f t="shared" si="4"/>
        <v>78.733417798586814</v>
      </c>
    </row>
    <row r="204" spans="1:7">
      <c r="A204" s="2">
        <v>9</v>
      </c>
      <c r="B204" s="136" t="s">
        <v>696</v>
      </c>
      <c r="C204" s="41">
        <f>C22+C27+C38+C50+C55+C56+C57+C74+C86+C88+C147+C166</f>
        <v>408500</v>
      </c>
      <c r="D204" s="41">
        <f>D22+D27+D38+D50+D55+D56+D57+D74+D86+D88+D147+D166</f>
        <v>426666.93</v>
      </c>
      <c r="E204" s="51">
        <f t="shared" si="4"/>
        <v>104.44722888616892</v>
      </c>
    </row>
    <row r="205" spans="1:7">
      <c r="A205" s="2">
        <v>10</v>
      </c>
      <c r="B205" s="136" t="s">
        <v>629</v>
      </c>
      <c r="C205" s="41">
        <f>C11+C21+C29+C31+C65+C89+C90+C96+C98+C138+C141+C151+C156+C169+C173</f>
        <v>425986.8</v>
      </c>
      <c r="D205" s="41">
        <f>D11+D21+D29+D31+D65+D89+D90+D96+D98+D138+D141+D151+D156+D169+D173</f>
        <v>387392.19000000006</v>
      </c>
      <c r="E205" s="51">
        <f t="shared" si="4"/>
        <v>90.939951660474009</v>
      </c>
    </row>
    <row r="206" spans="1:7">
      <c r="A206" s="2">
        <v>11</v>
      </c>
      <c r="B206" s="136" t="s">
        <v>168</v>
      </c>
      <c r="C206" s="41">
        <f>C14+C16+C19+C28+C43+C45+C66+C79+C93+C94+C102+C112+C140+C172+C180+C170</f>
        <v>480250.8</v>
      </c>
      <c r="D206" s="41">
        <f>D14+D16+D19+D28+D43+D45+D66+D79+D93+D94+D102+D112+D140+D172+D180+D170</f>
        <v>388623.33000000007</v>
      </c>
      <c r="E206" s="51">
        <f t="shared" si="4"/>
        <v>80.92091257318053</v>
      </c>
    </row>
    <row r="207" spans="1:7">
      <c r="A207" s="2">
        <v>12</v>
      </c>
      <c r="B207" s="136" t="s">
        <v>699</v>
      </c>
      <c r="C207" s="41">
        <f>C23+C32+C37+C49+C64+C85+C110+C124+C127+C149+C155+C158</f>
        <v>506900</v>
      </c>
      <c r="D207" s="41">
        <f>D23+D32+D37+D49+D64+D85+D110+D124+D127+D149+D155+D158</f>
        <v>511020.95</v>
      </c>
      <c r="E207" s="51">
        <f t="shared" si="4"/>
        <v>100.81297100019728</v>
      </c>
    </row>
    <row r="208" spans="1:7">
      <c r="A208" s="2">
        <v>13</v>
      </c>
      <c r="B208" s="136" t="s">
        <v>700</v>
      </c>
      <c r="C208" s="41">
        <f>C24+C26+C35+C46+C67+C52+C70+C83+C87+C92+C103+C107+C109+C128+C136+C153+C187</f>
        <v>882109.37419354834</v>
      </c>
      <c r="D208" s="41">
        <f>D24+D26+D35+D46+D67+D52+D70+D83+D87+D92+D103+D107+D109+D128+D136+D153+D187</f>
        <v>781135.33000000007</v>
      </c>
      <c r="E208" s="51">
        <f t="shared" si="4"/>
        <v>88.55311516376733</v>
      </c>
    </row>
    <row r="209" spans="1:5">
      <c r="A209" s="2">
        <v>14</v>
      </c>
      <c r="B209" s="136" t="s">
        <v>509</v>
      </c>
      <c r="C209" s="41">
        <f>C3+C4+C5+C7+C9+C13+C18+C30+C42+C44+C48+C62+C82+C120+C123+C162+C191</f>
        <v>637202.80000000005</v>
      </c>
      <c r="D209" s="41">
        <f>D3+D4+D5+D7+D9+D13+D18+D30+D42+D44+D48+D62+D82+D120+D123+D162+D191</f>
        <v>627058.0199999999</v>
      </c>
      <c r="E209" s="51">
        <f t="shared" si="4"/>
        <v>98.407919739210158</v>
      </c>
    </row>
    <row r="210" spans="1:5">
      <c r="A210" s="2">
        <v>15</v>
      </c>
      <c r="B210" s="136" t="s">
        <v>762</v>
      </c>
      <c r="C210" s="41">
        <f>C6+C8+C12+C20+C81+C154+C185+C182</f>
        <v>172608</v>
      </c>
      <c r="D210" s="41">
        <f>D6+D8+D12+D20+D81+D154+D185+D182</f>
        <v>179992.99</v>
      </c>
      <c r="E210" s="51">
        <f t="shared" si="4"/>
        <v>104.27847492584353</v>
      </c>
    </row>
    <row r="211" spans="1:5">
      <c r="A211" s="2">
        <v>16</v>
      </c>
      <c r="B211" s="136" t="s">
        <v>627</v>
      </c>
      <c r="C211" s="41">
        <f>C15+C17+C39+C47+C71+C75+C77+C104+C108+C125+C135+C142+C188</f>
        <v>690797.6</v>
      </c>
      <c r="D211" s="41">
        <f>D15+D17+D39+D47+D71+D75+D77+D104+D108+D125+D135+D142+D188</f>
        <v>589368.88000000012</v>
      </c>
      <c r="E211" s="51">
        <f t="shared" si="4"/>
        <v>85.31715802139442</v>
      </c>
    </row>
    <row r="212" spans="1:5">
      <c r="A212" s="116"/>
      <c r="B212" s="239"/>
      <c r="C212" s="153"/>
      <c r="D212" s="153"/>
      <c r="E212" s="112"/>
    </row>
    <row r="213" spans="1:5">
      <c r="B213" s="196"/>
      <c r="E213" s="112"/>
    </row>
    <row r="214" spans="1:5">
      <c r="A214" s="2">
        <v>1</v>
      </c>
      <c r="B214" s="136" t="s">
        <v>442</v>
      </c>
      <c r="C214" s="41">
        <f>C77</f>
        <v>21600</v>
      </c>
      <c r="D214" s="41">
        <f>D77</f>
        <v>17670.939999999999</v>
      </c>
      <c r="E214" s="51">
        <f t="shared" ref="E214:E232" si="5">D214/C214*100</f>
        <v>81.809907407407394</v>
      </c>
    </row>
    <row r="215" spans="1:5">
      <c r="A215" s="2">
        <v>2</v>
      </c>
      <c r="B215" s="136" t="s">
        <v>117</v>
      </c>
      <c r="C215" s="41">
        <f>C67+C70+C26+C109</f>
        <v>215900</v>
      </c>
      <c r="D215" s="41">
        <f>D67+D70+D26+D109</f>
        <v>209289.21000000002</v>
      </c>
      <c r="E215" s="51">
        <f t="shared" si="5"/>
        <v>96.938031496063005</v>
      </c>
    </row>
    <row r="216" spans="1:5">
      <c r="A216" s="2">
        <v>3</v>
      </c>
      <c r="B216" s="136" t="s">
        <v>598</v>
      </c>
      <c r="C216" s="41">
        <f>C129+C161</f>
        <v>61300</v>
      </c>
      <c r="D216" s="41">
        <f>D129+D161</f>
        <v>63050.239999999998</v>
      </c>
      <c r="E216" s="51">
        <f t="shared" si="5"/>
        <v>102.85520391517129</v>
      </c>
    </row>
    <row r="217" spans="1:5">
      <c r="A217" s="2">
        <v>4</v>
      </c>
      <c r="B217" s="136" t="s">
        <v>119</v>
      </c>
      <c r="C217" s="41">
        <f>C46+C92+C107+C128+C187</f>
        <v>234012.6</v>
      </c>
      <c r="D217" s="41">
        <f>D46+D92+D107+D128+D187</f>
        <v>217786.36</v>
      </c>
      <c r="E217" s="51">
        <f t="shared" si="5"/>
        <v>93.066082766483504</v>
      </c>
    </row>
    <row r="218" spans="1:5">
      <c r="A218" s="2">
        <v>5</v>
      </c>
      <c r="B218" s="136" t="s">
        <v>112</v>
      </c>
      <c r="C218" s="41">
        <f>C191+C182+C173+C170+C169+C185+C171+C172+C188+C156+C180+C2+C3+C4+C5+C6+C7+C8+C9+C10+C11+C12+C13+C14+C15+C16+C17+C18+C19+C20+C21+C22+C23+C24+C25+C27+C28+C29+C30+C31+C32+C33+C34+C35+C36+C37+C38+C39+C40+C41+C42+C43+C44+C45+C47+C48+C49+C50+C51+C52+C55+C56+C57+C58+C59+C60+C62+C63+C64+C65+C66+C71+C74+C75+C78+C79+C81+C82+C83+C85+C86+C87+C88+C89+C90+C91+C93+C94+C96+C98+C102+C103+C104+C108+C110+C112+C120+C123+C124+C127+C135+C136+C138+C140+C141+C147+C149+C151+C153+C154+C155+C158+C162+C166</f>
        <v>4381685.174193548</v>
      </c>
      <c r="D218" s="41">
        <f>D191+D182+D173+D170+D169+D185+D171+D172+D188+D156+D180+D2+D3+D4+D5+D6+D7+D8+D9+D10+D11+D12+D13+D14+D15+D16+D17+D18+D19+D20+D21+D22+D23+D24+D25+D27+D28+D29+D30+D31+D32+D33+D34+D35+D36+D37+D38+D39+D40+D41+D42+D43+D44+D45+D47+D48+D49+D50+D51+D52+D55+D56+D57+D58+D59+D60+D62+D63+D64+D65+D66+D71+D74+D75+D78+D79+D81+D82+D83+D85+D86+D87+D88+D89+D90+D91+D93+D94+D96+D98+D102+D103+D104+D108+D110+D112+D120+D123+D124+D127+D135+D136+D138+D140+D141+D147+D149+D151+D153+D154+D155+D158+D162+D166</f>
        <v>3918867.3499999982</v>
      </c>
      <c r="E218" s="51">
        <f t="shared" si="5"/>
        <v>89.437446877302591</v>
      </c>
    </row>
    <row r="219" spans="1:5">
      <c r="A219" s="2">
        <v>6</v>
      </c>
      <c r="B219" s="136" t="s">
        <v>614</v>
      </c>
      <c r="C219" s="41">
        <f>C133+C174</f>
        <v>44991.899999999994</v>
      </c>
      <c r="D219" s="41">
        <f>D133+D174</f>
        <v>52913.619999999995</v>
      </c>
      <c r="E219" s="51">
        <f t="shared" si="5"/>
        <v>117.60699148068876</v>
      </c>
    </row>
    <row r="220" spans="1:5">
      <c r="A220" s="2">
        <v>7</v>
      </c>
      <c r="B220" s="136" t="s">
        <v>524</v>
      </c>
      <c r="C220" s="41">
        <f>C95+C97+C99+C122+C126+C150+C189</f>
        <v>163012.6</v>
      </c>
      <c r="D220" s="41">
        <f>D95+D97+D99+D122+D126+D150+D189</f>
        <v>206039.72999999998</v>
      </c>
      <c r="E220" s="51">
        <f t="shared" si="5"/>
        <v>126.39497192241581</v>
      </c>
    </row>
    <row r="221" spans="1:5">
      <c r="A221" s="2">
        <v>8</v>
      </c>
      <c r="B221" s="136" t="s">
        <v>805</v>
      </c>
      <c r="C221" s="41">
        <f>C183+C184</f>
        <v>3108.0000000000005</v>
      </c>
      <c r="D221" s="41">
        <f>D183+D184</f>
        <v>1311.92</v>
      </c>
      <c r="E221" s="51">
        <f t="shared" si="5"/>
        <v>42.211068211068209</v>
      </c>
    </row>
    <row r="222" spans="1:5">
      <c r="A222" s="2">
        <v>9</v>
      </c>
      <c r="B222" s="136" t="s">
        <v>649</v>
      </c>
      <c r="C222" s="41">
        <f>C146+C148+C163+C165</f>
        <v>49239.600000000006</v>
      </c>
      <c r="D222" s="41">
        <f>D146+D148+D163+D165</f>
        <v>67281.61</v>
      </c>
      <c r="E222" s="51">
        <f t="shared" si="5"/>
        <v>136.64126028643611</v>
      </c>
    </row>
    <row r="223" spans="1:5">
      <c r="A223" s="2">
        <v>10</v>
      </c>
      <c r="B223" s="136" t="s">
        <v>122</v>
      </c>
      <c r="C223" s="41">
        <f>C178+C175+C53+C54+C68+C69+C115+C116+C117+C143+C144+C145+C159+C168+C192+C193</f>
        <v>339264.2</v>
      </c>
      <c r="D223" s="41">
        <f>D178+D175+D53+D54+D68+D69+D115+D116+D117+D143+D144+D145+D159+D168+D192+D193</f>
        <v>396074.01000000007</v>
      </c>
      <c r="E223" s="51">
        <f t="shared" si="5"/>
        <v>116.74500580963156</v>
      </c>
    </row>
    <row r="224" spans="1:5">
      <c r="A224" s="2">
        <v>11</v>
      </c>
      <c r="B224" s="136" t="s">
        <v>171</v>
      </c>
      <c r="C224" s="41">
        <f>C181+C73+C111+C137</f>
        <v>131497.60000000001</v>
      </c>
      <c r="D224" s="41">
        <f>D181+D73+D111+D137</f>
        <v>129168.15</v>
      </c>
      <c r="E224" s="51">
        <f t="shared" si="5"/>
        <v>98.228522801937061</v>
      </c>
    </row>
    <row r="225" spans="1:5">
      <c r="A225" s="2">
        <v>12</v>
      </c>
      <c r="B225" s="136" t="s">
        <v>770</v>
      </c>
      <c r="C225" s="41">
        <f>C176+C177+C186</f>
        <v>4662.0000000000009</v>
      </c>
      <c r="D225" s="41">
        <f>D176+D177+D186</f>
        <v>3351.3700000000003</v>
      </c>
      <c r="E225" s="51">
        <f t="shared" si="5"/>
        <v>71.886958386958383</v>
      </c>
    </row>
    <row r="226" spans="1:5">
      <c r="A226" s="2">
        <v>13</v>
      </c>
      <c r="B226" s="136" t="s">
        <v>124</v>
      </c>
      <c r="C226" s="41">
        <f>C72+C84+C101+C118+C119+C139+C190+C167</f>
        <v>350855.5</v>
      </c>
      <c r="D226" s="41">
        <f>D72+D84+D101+D118+D119+D139+D190+D167</f>
        <v>374980.46</v>
      </c>
      <c r="E226" s="51">
        <f t="shared" si="5"/>
        <v>106.87603871109333</v>
      </c>
    </row>
    <row r="227" spans="1:5">
      <c r="A227" s="2">
        <v>14</v>
      </c>
      <c r="B227" s="136" t="s">
        <v>654</v>
      </c>
      <c r="C227" s="41">
        <f>C152+C164</f>
        <v>34671</v>
      </c>
      <c r="D227" s="41">
        <f>D152+D164</f>
        <v>55863.570000000007</v>
      </c>
      <c r="E227" s="51">
        <f t="shared" si="5"/>
        <v>161.12477286493038</v>
      </c>
    </row>
    <row r="228" spans="1:5">
      <c r="A228" s="2">
        <v>15</v>
      </c>
      <c r="B228" s="136" t="s">
        <v>471</v>
      </c>
      <c r="C228" s="41">
        <f>C80+C100+C121+C130+C157+C179</f>
        <v>104097.60000000001</v>
      </c>
      <c r="D228" s="41">
        <f>D80+D100+D121+D130+D157+D179</f>
        <v>117158.77000000002</v>
      </c>
      <c r="E228" s="51">
        <f t="shared" si="5"/>
        <v>112.54704239098695</v>
      </c>
    </row>
    <row r="229" spans="1:5">
      <c r="A229" s="2">
        <v>16</v>
      </c>
      <c r="B229" s="136" t="s">
        <v>559</v>
      </c>
      <c r="C229" s="41">
        <f>C113+C114+C132+C134</f>
        <v>22600</v>
      </c>
      <c r="D229" s="41">
        <f>D113+D114+D132+D134</f>
        <v>107786.76</v>
      </c>
      <c r="E229" s="51">
        <f t="shared" si="5"/>
        <v>476.93256637168145</v>
      </c>
    </row>
    <row r="230" spans="1:5">
      <c r="A230" s="2">
        <v>17</v>
      </c>
      <c r="B230" s="136" t="s">
        <v>584</v>
      </c>
      <c r="C230" s="41">
        <f>C125+C142</f>
        <v>97500</v>
      </c>
      <c r="D230" s="41">
        <f>D125+D142</f>
        <v>115265.64</v>
      </c>
      <c r="E230" s="51">
        <f t="shared" si="5"/>
        <v>118.22116923076923</v>
      </c>
    </row>
    <row r="231" spans="1:5">
      <c r="A231" s="2">
        <v>18</v>
      </c>
      <c r="B231" s="136" t="s">
        <v>593</v>
      </c>
      <c r="C231" s="41">
        <f>C131</f>
        <v>28800</v>
      </c>
      <c r="D231" s="41">
        <f>D131</f>
        <v>79302.14</v>
      </c>
      <c r="E231" s="51">
        <f t="shared" si="5"/>
        <v>275.3546527777778</v>
      </c>
    </row>
    <row r="232" spans="1:5">
      <c r="A232" s="2">
        <v>19</v>
      </c>
      <c r="B232" s="136" t="s">
        <v>115</v>
      </c>
      <c r="C232" s="41">
        <f>C61+C76+C105+C106+C160</f>
        <v>393700</v>
      </c>
      <c r="D232" s="41">
        <f>D61+D76+D105+D106+D160</f>
        <v>366548.32</v>
      </c>
      <c r="E232" s="51">
        <f t="shared" si="5"/>
        <v>93.103459486918965</v>
      </c>
    </row>
    <row r="233" spans="1:5">
      <c r="A233" s="116"/>
      <c r="B233" s="116"/>
      <c r="E233"/>
    </row>
    <row r="234" spans="1:5">
      <c r="E234"/>
    </row>
    <row r="235" spans="1:5">
      <c r="A235" s="2">
        <v>1</v>
      </c>
      <c r="B235" s="136" t="s">
        <v>167</v>
      </c>
      <c r="C235" s="41">
        <f>C167+C183+C184+C189+C192+C193+C190+C181+C178+C174+C175+C179+C168+C159+C53+C54+C68+C69+C72+C73+C80+C84+C95+C97+C99+C100+C101+C111+C115+C116+C117+C118+C119+C121+C122+C126+C129+C130+C133+C137+C139+C143+C144+C145+C146+C148+C150+C152+C157+C161+C163+C164+C165</f>
        <v>1282038</v>
      </c>
      <c r="D235" s="41">
        <f>D167+D183+D184+D189+D192+D193+D190+D181+D178+D174+D175+D179+D168+D159+D53+D54+D68+D69+D72+D73+D80+D84+D95+D97+D99+D100+D101+D111+D115+D116+D117+D118+D119+D121+D122+D126+D129+D130+D133+D137+D139+D143+D144+D145+D146+D148+D150+D152+D157+D161+D163+D164+D165</f>
        <v>1463842.0799999998</v>
      </c>
      <c r="E235" s="51">
        <f>D235/C235*100</f>
        <v>114.18086515376298</v>
      </c>
    </row>
    <row r="236" spans="1:5">
      <c r="A236" s="2">
        <v>2</v>
      </c>
      <c r="B236" s="136" t="s">
        <v>170</v>
      </c>
      <c r="C236" s="41">
        <f>C61+C76+C105+C106+C113+C114+C131+C132+C134+C160</f>
        <v>445100</v>
      </c>
      <c r="D236" s="41">
        <f>D61+D76+D105+D106+D113+D114+D131+D132+D134+D160</f>
        <v>553637.22000000009</v>
      </c>
      <c r="E236" s="51">
        <f>D236/C236*100</f>
        <v>124.38490676252529</v>
      </c>
    </row>
    <row r="237" spans="1:5">
      <c r="A237" s="2">
        <v>3</v>
      </c>
      <c r="B237" s="136" t="s">
        <v>777</v>
      </c>
      <c r="C237" s="41">
        <f>C176+C177+C186</f>
        <v>4662.0000000000009</v>
      </c>
      <c r="D237" s="41">
        <f>D176+D177+D186</f>
        <v>3351.3700000000003</v>
      </c>
      <c r="E237" s="51">
        <f t="shared" ref="E237:E238" si="6">D237/C237*100</f>
        <v>71.886958386958383</v>
      </c>
    </row>
    <row r="238" spans="1:5">
      <c r="A238" s="2">
        <v>4</v>
      </c>
      <c r="B238" s="136" t="s">
        <v>620</v>
      </c>
      <c r="C238" s="41">
        <f>C191+C187+C170+C172+C180+C3+C4+C5+C7+C9+C13+C14+C16+C18+C19+C23+C24+C26+C28+C30+C32+C35+C37+C42+C43+C44+C45+C46+C48+C49+C52+C62+C64+C66+C67+C70+C79+C82+C83+C85+C87+C92+C93+C94+C102+C103+C107+C109+C110+C112+C120+C123+C124+C127+C128+C136+C140+C149+C153+C155+C158+C162</f>
        <v>2506462.9741935483</v>
      </c>
      <c r="D238" s="41">
        <f>D191+D187+D170+D172+D180+D3+D4+D5+D7+D9+D13+D14+D16+D18+D19+D23+D24+D26+D28+D30+D32+D35+D37+D42+D43+D44+D45+D46+D48+D49+D52+D62+D64+D66+D67+D70+D79+D82+D83+D85+D87+D92+D93+D94+D102+D103+D107+D109+D110+D112+D120+D123+D124+D127+D128+D136+D140+D149+D153+D155+D158+D162</f>
        <v>2307837.63</v>
      </c>
      <c r="E238" s="51">
        <f t="shared" si="6"/>
        <v>92.075472638591208</v>
      </c>
    </row>
    <row r="239" spans="1:5">
      <c r="A239" s="2">
        <v>5</v>
      </c>
      <c r="B239" s="89" t="s">
        <v>701</v>
      </c>
      <c r="C239" s="41">
        <f>C169+C173+C182+C185+C171+C188+C51+C156+C2+C6+C8+C10+C11+C12+C15+C17+C20+C21+C22+C25+C27+C29+C31+C33+C34+C36+C38+C39+C40+C41+C47+C50+C55+C56+C57+C58+C59+C60+C63+C65+C71+C74+C75+C77+C78+C81+C86+C88+C89+C90+C91+C96+C98+C104+C108+C125+C135+C138+C141+C142+C147+C151+C154+C166</f>
        <v>2444234.7999999998</v>
      </c>
      <c r="D239" s="41">
        <f>D169+D173+D182+D185+D171+D188+D51+D156+D2+D6+D8+D10+D11+D12+D15+D17+D20+D21+D22+D25+D27+D29+D31+D33+D34+D36+D38+D39+D40+D41+D47+D50+D55+D56+D57+D58+D59+D60+D63+D65+D71+D74+D75+D77+D78+D81+D86+D88+D89+D90+D91+D96+D98+D104+D108+D125+D135+D138+D141+D142+D147+D151+D154+D166</f>
        <v>2171041.8699999996</v>
      </c>
      <c r="E239" s="51">
        <f>D239/C239*100</f>
        <v>88.822967007915921</v>
      </c>
    </row>
    <row r="242" spans="2:11">
      <c r="B242" s="123" t="s">
        <v>218</v>
      </c>
      <c r="C242" s="123"/>
      <c r="D242" s="123"/>
      <c r="E242" s="124"/>
      <c r="F242" s="123"/>
      <c r="G242" s="123"/>
      <c r="H242" s="123"/>
      <c r="I242" s="123"/>
      <c r="J242" s="123"/>
      <c r="K242" s="123"/>
    </row>
    <row r="243" spans="2:11">
      <c r="B243" s="353" t="s">
        <v>219</v>
      </c>
      <c r="C243" s="353"/>
      <c r="D243" s="353"/>
      <c r="E243" s="353"/>
      <c r="F243" s="353"/>
      <c r="G243" s="353"/>
      <c r="H243" s="353"/>
      <c r="I243" s="353"/>
      <c r="J243" s="353"/>
      <c r="K243" s="353"/>
    </row>
    <row r="244" spans="2:11">
      <c r="B244" s="354" t="s">
        <v>281</v>
      </c>
      <c r="C244" s="354"/>
      <c r="D244" s="354"/>
      <c r="E244" s="354"/>
      <c r="F244" s="354"/>
      <c r="G244" s="354"/>
      <c r="H244" s="354"/>
      <c r="I244" s="354"/>
      <c r="J244" s="354"/>
      <c r="K244" s="354"/>
    </row>
    <row r="245" spans="2:11">
      <c r="B245" s="354" t="s">
        <v>282</v>
      </c>
      <c r="C245" s="354"/>
      <c r="D245" s="354"/>
      <c r="E245" s="354"/>
      <c r="F245" s="354"/>
      <c r="G245" s="354"/>
      <c r="H245" s="354"/>
      <c r="I245" s="354"/>
      <c r="J245" s="354"/>
      <c r="K245" s="354"/>
    </row>
    <row r="246" spans="2:11">
      <c r="B246" s="354" t="s">
        <v>220</v>
      </c>
      <c r="C246" s="354"/>
      <c r="D246" s="354"/>
      <c r="E246" s="354"/>
      <c r="F246" s="354"/>
      <c r="G246" s="354"/>
      <c r="H246" s="354"/>
      <c r="I246" s="354"/>
      <c r="J246" s="354"/>
      <c r="K246" s="354"/>
    </row>
    <row r="247" spans="2:11">
      <c r="B247" s="354" t="s">
        <v>283</v>
      </c>
      <c r="C247" s="354"/>
      <c r="D247" s="354"/>
      <c r="E247" s="354"/>
      <c r="F247" s="354"/>
      <c r="G247" s="354"/>
      <c r="H247" s="354"/>
      <c r="I247" s="354"/>
      <c r="J247" s="354"/>
      <c r="K247" s="354"/>
    </row>
    <row r="249" spans="2:11">
      <c r="B249" s="355" t="s">
        <v>221</v>
      </c>
      <c r="C249" s="355"/>
      <c r="D249" s="355"/>
      <c r="E249" s="355"/>
      <c r="F249" s="355"/>
      <c r="G249" s="355"/>
      <c r="H249" s="355"/>
      <c r="I249" s="355"/>
      <c r="J249" s="355"/>
      <c r="K249" s="355"/>
    </row>
    <row r="250" spans="2:11">
      <c r="B250" s="351" t="s">
        <v>284</v>
      </c>
      <c r="C250" s="351"/>
      <c r="D250" s="351"/>
      <c r="E250" s="351"/>
      <c r="F250" s="351"/>
      <c r="G250" s="351"/>
      <c r="H250" s="351"/>
      <c r="I250" s="351"/>
      <c r="J250" s="351"/>
      <c r="K250" s="351"/>
    </row>
    <row r="251" spans="2:11">
      <c r="B251" s="352" t="s">
        <v>285</v>
      </c>
      <c r="C251" s="352"/>
      <c r="D251" s="352"/>
      <c r="E251" s="352"/>
      <c r="F251" s="352"/>
      <c r="G251" s="352"/>
      <c r="H251" s="352"/>
      <c r="I251" s="352"/>
      <c r="J251" s="352"/>
      <c r="K251" s="352"/>
    </row>
    <row r="252" spans="2:11">
      <c r="B252" s="351" t="s">
        <v>286</v>
      </c>
      <c r="C252" s="351"/>
      <c r="D252" s="351"/>
      <c r="E252" s="351"/>
      <c r="F252" s="351"/>
      <c r="G252" s="351"/>
      <c r="H252" s="351"/>
      <c r="I252" s="351"/>
      <c r="J252" s="351"/>
      <c r="K252" s="351"/>
    </row>
    <row r="253" spans="2:11">
      <c r="B253" s="351" t="s">
        <v>287</v>
      </c>
      <c r="C253" s="351"/>
      <c r="D253" s="351"/>
      <c r="E253" s="351"/>
      <c r="F253" s="351"/>
      <c r="G253" s="351"/>
      <c r="H253" s="351"/>
      <c r="I253" s="351"/>
      <c r="J253" s="351"/>
      <c r="K253" s="351"/>
    </row>
  </sheetData>
  <autoFilter ref="A1:F166"/>
  <mergeCells count="10">
    <mergeCell ref="B250:K250"/>
    <mergeCell ref="B251:K251"/>
    <mergeCell ref="B252:K252"/>
    <mergeCell ref="B253:K253"/>
    <mergeCell ref="B243:K243"/>
    <mergeCell ref="B244:K244"/>
    <mergeCell ref="B245:K245"/>
    <mergeCell ref="B246:K246"/>
    <mergeCell ref="B247:K247"/>
    <mergeCell ref="B249:K249"/>
  </mergeCells>
  <conditionalFormatting sqref="E196:E211 E235:E239 E214:E232 E2:E193">
    <cfRule type="cellIs" dxfId="253" priority="1" operator="lessThan">
      <formula>90</formula>
    </cfRule>
    <cfRule type="cellIs" dxfId="252" priority="2" operator="between">
      <formula>90</formula>
      <formula>100</formula>
    </cfRule>
    <cfRule type="cellIs" dxfId="251" priority="3" operator="greaterThan">
      <formula>99.99</formula>
    </cfRule>
  </conditionalFormatting>
  <hyperlinks>
    <hyperlink ref="H1" location="СВОД!A1" display="СВОД"/>
  </hyperlink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B73"/>
  <sheetViews>
    <sheetView workbookViewId="0">
      <selection activeCell="C1" sqref="C1:C1048576"/>
    </sheetView>
  </sheetViews>
  <sheetFormatPr defaultRowHeight="14.4"/>
  <cols>
    <col min="1" max="1" width="2.6640625" bestFit="1" customWidth="1"/>
    <col min="2" max="2" width="21.88671875" bestFit="1" customWidth="1"/>
  </cols>
  <sheetData>
    <row r="1" spans="1:2">
      <c r="A1" s="1" t="s">
        <v>0</v>
      </c>
      <c r="B1" s="3" t="s">
        <v>1</v>
      </c>
    </row>
    <row r="2" spans="1:2">
      <c r="A2" s="1">
        <v>1</v>
      </c>
      <c r="B2" s="1" t="s">
        <v>2</v>
      </c>
    </row>
    <row r="3" spans="1:2">
      <c r="A3" s="1">
        <v>2</v>
      </c>
      <c r="B3" s="1" t="s">
        <v>3</v>
      </c>
    </row>
    <row r="4" spans="1:2">
      <c r="A4" s="1">
        <v>3</v>
      </c>
      <c r="B4" s="1" t="s">
        <v>4</v>
      </c>
    </row>
    <row r="5" spans="1:2">
      <c r="A5" s="1">
        <v>4</v>
      </c>
      <c r="B5" s="1" t="s">
        <v>5</v>
      </c>
    </row>
    <row r="6" spans="1:2">
      <c r="A6" s="1">
        <v>5</v>
      </c>
      <c r="B6" s="1" t="s">
        <v>6</v>
      </c>
    </row>
    <row r="7" spans="1:2">
      <c r="A7" s="1">
        <v>6</v>
      </c>
      <c r="B7" s="1" t="s">
        <v>7</v>
      </c>
    </row>
    <row r="8" spans="1:2">
      <c r="A8" s="1">
        <v>7</v>
      </c>
      <c r="B8" s="1" t="s">
        <v>8</v>
      </c>
    </row>
    <row r="9" spans="1:2">
      <c r="A9" s="1">
        <v>8</v>
      </c>
      <c r="B9" s="1" t="s">
        <v>9</v>
      </c>
    </row>
    <row r="10" spans="1:2">
      <c r="A10" s="1">
        <v>9</v>
      </c>
      <c r="B10" s="1" t="s">
        <v>10</v>
      </c>
    </row>
    <row r="11" spans="1:2">
      <c r="A11" s="1">
        <v>10</v>
      </c>
      <c r="B11" s="1" t="s">
        <v>11</v>
      </c>
    </row>
    <row r="12" spans="1:2">
      <c r="A12" s="1">
        <v>11</v>
      </c>
      <c r="B12" s="1" t="s">
        <v>12</v>
      </c>
    </row>
    <row r="13" spans="1:2">
      <c r="A13" s="1">
        <v>12</v>
      </c>
      <c r="B13" s="1" t="s">
        <v>13</v>
      </c>
    </row>
    <row r="14" spans="1:2">
      <c r="A14" s="1">
        <v>13</v>
      </c>
      <c r="B14" s="1" t="s">
        <v>14</v>
      </c>
    </row>
    <row r="15" spans="1:2">
      <c r="A15" s="1">
        <v>14</v>
      </c>
      <c r="B15" s="1" t="s">
        <v>15</v>
      </c>
    </row>
    <row r="16" spans="1:2">
      <c r="A16" s="1">
        <v>15</v>
      </c>
      <c r="B16" s="1" t="s">
        <v>16</v>
      </c>
    </row>
    <row r="17" spans="1:2">
      <c r="A17" s="1">
        <v>16</v>
      </c>
      <c r="B17" s="1" t="s">
        <v>17</v>
      </c>
    </row>
    <row r="18" spans="1:2">
      <c r="A18" s="1">
        <v>17</v>
      </c>
      <c r="B18" s="1" t="s">
        <v>18</v>
      </c>
    </row>
    <row r="19" spans="1:2">
      <c r="A19" s="1">
        <v>18</v>
      </c>
      <c r="B19" s="1" t="s">
        <v>19</v>
      </c>
    </row>
    <row r="20" spans="1:2">
      <c r="A20" s="1">
        <v>19</v>
      </c>
      <c r="B20" s="1" t="s">
        <v>20</v>
      </c>
    </row>
    <row r="21" spans="1:2">
      <c r="A21" s="1">
        <v>20</v>
      </c>
      <c r="B21" s="1" t="s">
        <v>21</v>
      </c>
    </row>
    <row r="22" spans="1:2">
      <c r="A22" s="1">
        <v>21</v>
      </c>
      <c r="B22" s="1" t="s">
        <v>22</v>
      </c>
    </row>
    <row r="23" spans="1:2">
      <c r="A23" s="1">
        <v>22</v>
      </c>
      <c r="B23" s="1" t="s">
        <v>23</v>
      </c>
    </row>
    <row r="24" spans="1:2">
      <c r="A24" s="1">
        <v>23</v>
      </c>
      <c r="B24" s="1" t="s">
        <v>24</v>
      </c>
    </row>
    <row r="25" spans="1:2">
      <c r="A25" s="1">
        <v>24</v>
      </c>
      <c r="B25" s="1" t="s">
        <v>25</v>
      </c>
    </row>
    <row r="26" spans="1:2">
      <c r="A26" s="1">
        <v>25</v>
      </c>
      <c r="B26" s="1" t="s">
        <v>26</v>
      </c>
    </row>
    <row r="27" spans="1:2">
      <c r="A27" s="1">
        <v>26</v>
      </c>
      <c r="B27" s="1" t="s">
        <v>27</v>
      </c>
    </row>
    <row r="28" spans="1:2">
      <c r="A28" s="1">
        <v>27</v>
      </c>
      <c r="B28" s="1" t="s">
        <v>28</v>
      </c>
    </row>
    <row r="29" spans="1:2">
      <c r="A29" s="1">
        <v>28</v>
      </c>
      <c r="B29" s="1" t="s">
        <v>29</v>
      </c>
    </row>
    <row r="30" spans="1:2">
      <c r="A30" s="1">
        <v>29</v>
      </c>
      <c r="B30" s="1" t="s">
        <v>30</v>
      </c>
    </row>
    <row r="31" spans="1:2">
      <c r="A31" s="1">
        <v>30</v>
      </c>
      <c r="B31" s="2" t="s">
        <v>31</v>
      </c>
    </row>
    <row r="32" spans="1:2">
      <c r="A32" s="1">
        <v>31</v>
      </c>
      <c r="B32" s="2" t="s">
        <v>32</v>
      </c>
    </row>
    <row r="33" spans="1:2">
      <c r="A33" s="1">
        <v>32</v>
      </c>
      <c r="B33" s="2" t="s">
        <v>33</v>
      </c>
    </row>
    <row r="34" spans="1:2">
      <c r="A34" s="1">
        <v>33</v>
      </c>
      <c r="B34" s="2" t="s">
        <v>34</v>
      </c>
    </row>
    <row r="35" spans="1:2">
      <c r="A35" s="1">
        <v>34</v>
      </c>
      <c r="B35" s="2" t="s">
        <v>35</v>
      </c>
    </row>
    <row r="36" spans="1:2">
      <c r="A36" s="1">
        <v>35</v>
      </c>
      <c r="B36" s="2" t="s">
        <v>36</v>
      </c>
    </row>
    <row r="37" spans="1:2">
      <c r="A37" s="1">
        <v>36</v>
      </c>
      <c r="B37" s="2" t="s">
        <v>37</v>
      </c>
    </row>
    <row r="38" spans="1:2">
      <c r="A38" s="1">
        <v>37</v>
      </c>
      <c r="B38" s="2" t="s">
        <v>38</v>
      </c>
    </row>
    <row r="39" spans="1:2">
      <c r="A39" s="1">
        <v>38</v>
      </c>
      <c r="B39" s="2" t="s">
        <v>39</v>
      </c>
    </row>
    <row r="40" spans="1:2">
      <c r="A40" s="1">
        <v>39</v>
      </c>
      <c r="B40" s="2" t="s">
        <v>40</v>
      </c>
    </row>
    <row r="41" spans="1:2">
      <c r="A41" s="1">
        <v>40</v>
      </c>
      <c r="B41" s="2" t="s">
        <v>41</v>
      </c>
    </row>
    <row r="42" spans="1:2">
      <c r="A42" s="1">
        <v>41</v>
      </c>
      <c r="B42" s="2" t="s">
        <v>42</v>
      </c>
    </row>
    <row r="43" spans="1:2">
      <c r="A43" s="1">
        <v>42</v>
      </c>
      <c r="B43" s="2" t="s">
        <v>43</v>
      </c>
    </row>
    <row r="44" spans="1:2">
      <c r="A44" s="1">
        <v>43</v>
      </c>
      <c r="B44" s="2" t="s">
        <v>44</v>
      </c>
    </row>
    <row r="45" spans="1:2">
      <c r="A45" s="1">
        <v>44</v>
      </c>
      <c r="B45" s="2" t="s">
        <v>45</v>
      </c>
    </row>
    <row r="46" spans="1:2">
      <c r="A46" s="1">
        <v>45</v>
      </c>
      <c r="B46" s="2" t="s">
        <v>46</v>
      </c>
    </row>
    <row r="47" spans="1:2">
      <c r="A47" s="1">
        <v>46</v>
      </c>
      <c r="B47" s="2" t="s">
        <v>47</v>
      </c>
    </row>
    <row r="48" spans="1:2">
      <c r="A48" s="1">
        <v>47</v>
      </c>
      <c r="B48" s="2" t="s">
        <v>48</v>
      </c>
    </row>
    <row r="49" spans="1:2">
      <c r="A49" s="1">
        <v>48</v>
      </c>
      <c r="B49" s="2" t="s">
        <v>49</v>
      </c>
    </row>
    <row r="50" spans="1:2">
      <c r="A50" s="1">
        <v>49</v>
      </c>
      <c r="B50" s="2" t="s">
        <v>50</v>
      </c>
    </row>
    <row r="51" spans="1:2">
      <c r="A51" s="1">
        <v>50</v>
      </c>
      <c r="B51" s="2" t="s">
        <v>51</v>
      </c>
    </row>
    <row r="52" spans="1:2">
      <c r="A52" s="1">
        <v>51</v>
      </c>
      <c r="B52" s="2" t="s">
        <v>52</v>
      </c>
    </row>
    <row r="53" spans="1:2">
      <c r="A53" s="1">
        <v>52</v>
      </c>
      <c r="B53" s="2" t="s">
        <v>53</v>
      </c>
    </row>
    <row r="54" spans="1:2">
      <c r="A54" s="1">
        <v>53</v>
      </c>
      <c r="B54" s="2" t="s">
        <v>54</v>
      </c>
    </row>
    <row r="55" spans="1:2">
      <c r="A55" s="1">
        <v>54</v>
      </c>
      <c r="B55" s="2" t="s">
        <v>55</v>
      </c>
    </row>
    <row r="56" spans="1:2">
      <c r="A56" s="1">
        <v>55</v>
      </c>
      <c r="B56" s="2" t="s">
        <v>56</v>
      </c>
    </row>
    <row r="57" spans="1:2">
      <c r="A57" s="1">
        <v>56</v>
      </c>
      <c r="B57" s="2" t="s">
        <v>57</v>
      </c>
    </row>
    <row r="58" spans="1:2">
      <c r="A58" s="1">
        <v>57</v>
      </c>
      <c r="B58" s="2" t="s">
        <v>58</v>
      </c>
    </row>
    <row r="59" spans="1:2">
      <c r="A59" s="1">
        <v>58</v>
      </c>
      <c r="B59" s="2" t="s">
        <v>59</v>
      </c>
    </row>
    <row r="60" spans="1:2">
      <c r="A60" s="1">
        <v>59</v>
      </c>
      <c r="B60" s="2" t="s">
        <v>60</v>
      </c>
    </row>
    <row r="61" spans="1:2">
      <c r="A61" s="1">
        <v>60</v>
      </c>
      <c r="B61" s="2" t="s">
        <v>61</v>
      </c>
    </row>
    <row r="62" spans="1:2">
      <c r="A62" s="1">
        <v>61</v>
      </c>
      <c r="B62" s="2" t="s">
        <v>62</v>
      </c>
    </row>
    <row r="63" spans="1:2">
      <c r="A63" s="1">
        <v>62</v>
      </c>
      <c r="B63" s="2" t="s">
        <v>63</v>
      </c>
    </row>
    <row r="64" spans="1:2">
      <c r="A64" s="1">
        <v>63</v>
      </c>
      <c r="B64" s="2" t="s">
        <v>64</v>
      </c>
    </row>
    <row r="65" spans="1:2">
      <c r="A65" s="1">
        <v>64</v>
      </c>
      <c r="B65" s="2" t="s">
        <v>65</v>
      </c>
    </row>
    <row r="66" spans="1:2">
      <c r="A66" s="1">
        <v>65</v>
      </c>
      <c r="B66" s="2" t="s">
        <v>66</v>
      </c>
    </row>
    <row r="67" spans="1:2">
      <c r="A67" s="1">
        <v>66</v>
      </c>
      <c r="B67" s="2" t="s">
        <v>67</v>
      </c>
    </row>
    <row r="68" spans="1:2">
      <c r="A68" s="1">
        <v>67</v>
      </c>
      <c r="B68" s="2" t="s">
        <v>68</v>
      </c>
    </row>
    <row r="69" spans="1:2">
      <c r="A69" s="1">
        <v>68</v>
      </c>
      <c r="B69" s="2" t="s">
        <v>69</v>
      </c>
    </row>
    <row r="70" spans="1:2">
      <c r="A70" s="1">
        <v>69</v>
      </c>
      <c r="B70" s="2" t="s">
        <v>70</v>
      </c>
    </row>
    <row r="71" spans="1:2">
      <c r="A71" s="1">
        <v>70</v>
      </c>
      <c r="B71" s="2" t="s">
        <v>71</v>
      </c>
    </row>
    <row r="72" spans="1:2">
      <c r="A72" s="1">
        <v>71</v>
      </c>
      <c r="B72" s="2" t="s">
        <v>72</v>
      </c>
    </row>
    <row r="73" spans="1:2">
      <c r="A73" s="1">
        <v>72</v>
      </c>
      <c r="B73" s="2" t="s">
        <v>73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B73"/>
  <sheetViews>
    <sheetView workbookViewId="0"/>
  </sheetViews>
  <sheetFormatPr defaultRowHeight="14.4"/>
  <cols>
    <col min="1" max="1" width="2.6640625" bestFit="1" customWidth="1"/>
    <col min="2" max="2" width="21.88671875" bestFit="1" customWidth="1"/>
  </cols>
  <sheetData>
    <row r="1" spans="1:2">
      <c r="A1" s="1" t="s">
        <v>0</v>
      </c>
      <c r="B1" s="3" t="s">
        <v>1</v>
      </c>
    </row>
    <row r="2" spans="1:2">
      <c r="A2" s="1">
        <v>1</v>
      </c>
      <c r="B2" s="1" t="s">
        <v>2</v>
      </c>
    </row>
    <row r="3" spans="1:2">
      <c r="A3" s="1">
        <v>2</v>
      </c>
      <c r="B3" s="1" t="s">
        <v>3</v>
      </c>
    </row>
    <row r="4" spans="1:2">
      <c r="A4" s="1">
        <v>3</v>
      </c>
      <c r="B4" s="1" t="s">
        <v>4</v>
      </c>
    </row>
    <row r="5" spans="1:2">
      <c r="A5" s="1">
        <v>4</v>
      </c>
      <c r="B5" s="1" t="s">
        <v>5</v>
      </c>
    </row>
    <row r="6" spans="1:2">
      <c r="A6" s="1">
        <v>5</v>
      </c>
      <c r="B6" s="1" t="s">
        <v>6</v>
      </c>
    </row>
    <row r="7" spans="1:2">
      <c r="A7" s="1">
        <v>6</v>
      </c>
      <c r="B7" s="1" t="s">
        <v>7</v>
      </c>
    </row>
    <row r="8" spans="1:2">
      <c r="A8" s="1">
        <v>7</v>
      </c>
      <c r="B8" s="1" t="s">
        <v>8</v>
      </c>
    </row>
    <row r="9" spans="1:2">
      <c r="A9" s="1">
        <v>8</v>
      </c>
      <c r="B9" s="1" t="s">
        <v>9</v>
      </c>
    </row>
    <row r="10" spans="1:2">
      <c r="A10" s="1">
        <v>9</v>
      </c>
      <c r="B10" s="1" t="s">
        <v>10</v>
      </c>
    </row>
    <row r="11" spans="1:2">
      <c r="A11" s="1">
        <v>10</v>
      </c>
      <c r="B11" s="1" t="s">
        <v>11</v>
      </c>
    </row>
    <row r="12" spans="1:2">
      <c r="A12" s="1">
        <v>11</v>
      </c>
      <c r="B12" s="1" t="s">
        <v>12</v>
      </c>
    </row>
    <row r="13" spans="1:2">
      <c r="A13" s="1">
        <v>12</v>
      </c>
      <c r="B13" s="1" t="s">
        <v>13</v>
      </c>
    </row>
    <row r="14" spans="1:2">
      <c r="A14" s="1">
        <v>13</v>
      </c>
      <c r="B14" s="1" t="s">
        <v>14</v>
      </c>
    </row>
    <row r="15" spans="1:2">
      <c r="A15" s="1">
        <v>14</v>
      </c>
      <c r="B15" s="1" t="s">
        <v>15</v>
      </c>
    </row>
    <row r="16" spans="1:2">
      <c r="A16" s="1">
        <v>15</v>
      </c>
      <c r="B16" s="1" t="s">
        <v>16</v>
      </c>
    </row>
    <row r="17" spans="1:2">
      <c r="A17" s="1">
        <v>16</v>
      </c>
      <c r="B17" s="1" t="s">
        <v>17</v>
      </c>
    </row>
    <row r="18" spans="1:2">
      <c r="A18" s="1">
        <v>17</v>
      </c>
      <c r="B18" s="1" t="s">
        <v>18</v>
      </c>
    </row>
    <row r="19" spans="1:2">
      <c r="A19" s="1">
        <v>18</v>
      </c>
      <c r="B19" s="1" t="s">
        <v>19</v>
      </c>
    </row>
    <row r="20" spans="1:2">
      <c r="A20" s="1">
        <v>19</v>
      </c>
      <c r="B20" s="1" t="s">
        <v>20</v>
      </c>
    </row>
    <row r="21" spans="1:2">
      <c r="A21" s="1">
        <v>20</v>
      </c>
      <c r="B21" s="1" t="s">
        <v>21</v>
      </c>
    </row>
    <row r="22" spans="1:2">
      <c r="A22" s="1">
        <v>21</v>
      </c>
      <c r="B22" s="1" t="s">
        <v>22</v>
      </c>
    </row>
    <row r="23" spans="1:2">
      <c r="A23" s="1">
        <v>22</v>
      </c>
      <c r="B23" s="1" t="s">
        <v>23</v>
      </c>
    </row>
    <row r="24" spans="1:2">
      <c r="A24" s="1">
        <v>23</v>
      </c>
      <c r="B24" s="1" t="s">
        <v>24</v>
      </c>
    </row>
    <row r="25" spans="1:2">
      <c r="A25" s="1">
        <v>24</v>
      </c>
      <c r="B25" s="1" t="s">
        <v>25</v>
      </c>
    </row>
    <row r="26" spans="1:2">
      <c r="A26" s="1">
        <v>25</v>
      </c>
      <c r="B26" s="1" t="s">
        <v>26</v>
      </c>
    </row>
    <row r="27" spans="1:2">
      <c r="A27" s="1">
        <v>26</v>
      </c>
      <c r="B27" s="1" t="s">
        <v>27</v>
      </c>
    </row>
    <row r="28" spans="1:2">
      <c r="A28" s="1">
        <v>27</v>
      </c>
      <c r="B28" s="1" t="s">
        <v>28</v>
      </c>
    </row>
    <row r="29" spans="1:2">
      <c r="A29" s="1">
        <v>28</v>
      </c>
      <c r="B29" s="1" t="s">
        <v>29</v>
      </c>
    </row>
    <row r="30" spans="1:2">
      <c r="A30" s="1">
        <v>29</v>
      </c>
      <c r="B30" s="1" t="s">
        <v>30</v>
      </c>
    </row>
    <row r="31" spans="1:2">
      <c r="A31" s="1">
        <v>30</v>
      </c>
      <c r="B31" s="2" t="s">
        <v>31</v>
      </c>
    </row>
    <row r="32" spans="1:2">
      <c r="A32" s="1">
        <v>31</v>
      </c>
      <c r="B32" s="2" t="s">
        <v>32</v>
      </c>
    </row>
    <row r="33" spans="1:2">
      <c r="A33" s="1">
        <v>32</v>
      </c>
      <c r="B33" s="2" t="s">
        <v>33</v>
      </c>
    </row>
    <row r="34" spans="1:2">
      <c r="A34" s="1">
        <v>33</v>
      </c>
      <c r="B34" s="2" t="s">
        <v>34</v>
      </c>
    </row>
    <row r="35" spans="1:2">
      <c r="A35" s="1">
        <v>34</v>
      </c>
      <c r="B35" s="2" t="s">
        <v>35</v>
      </c>
    </row>
    <row r="36" spans="1:2">
      <c r="A36" s="1">
        <v>35</v>
      </c>
      <c r="B36" s="2" t="s">
        <v>36</v>
      </c>
    </row>
    <row r="37" spans="1:2">
      <c r="A37" s="1">
        <v>36</v>
      </c>
      <c r="B37" s="2" t="s">
        <v>37</v>
      </c>
    </row>
    <row r="38" spans="1:2">
      <c r="A38" s="1">
        <v>37</v>
      </c>
      <c r="B38" s="2" t="s">
        <v>38</v>
      </c>
    </row>
    <row r="39" spans="1:2">
      <c r="A39" s="1">
        <v>38</v>
      </c>
      <c r="B39" s="2" t="s">
        <v>39</v>
      </c>
    </row>
    <row r="40" spans="1:2">
      <c r="A40" s="1">
        <v>39</v>
      </c>
      <c r="B40" s="2" t="s">
        <v>40</v>
      </c>
    </row>
    <row r="41" spans="1:2">
      <c r="A41" s="1">
        <v>40</v>
      </c>
      <c r="B41" s="2" t="s">
        <v>41</v>
      </c>
    </row>
    <row r="42" spans="1:2">
      <c r="A42" s="1">
        <v>41</v>
      </c>
      <c r="B42" s="2" t="s">
        <v>42</v>
      </c>
    </row>
    <row r="43" spans="1:2">
      <c r="A43" s="1">
        <v>42</v>
      </c>
      <c r="B43" s="2" t="s">
        <v>43</v>
      </c>
    </row>
    <row r="44" spans="1:2">
      <c r="A44" s="1">
        <v>43</v>
      </c>
      <c r="B44" s="2" t="s">
        <v>44</v>
      </c>
    </row>
    <row r="45" spans="1:2">
      <c r="A45" s="1">
        <v>44</v>
      </c>
      <c r="B45" s="2" t="s">
        <v>45</v>
      </c>
    </row>
    <row r="46" spans="1:2">
      <c r="A46" s="1">
        <v>45</v>
      </c>
      <c r="B46" s="2" t="s">
        <v>46</v>
      </c>
    </row>
    <row r="47" spans="1:2">
      <c r="A47" s="1">
        <v>46</v>
      </c>
      <c r="B47" s="2" t="s">
        <v>47</v>
      </c>
    </row>
    <row r="48" spans="1:2">
      <c r="A48" s="1">
        <v>47</v>
      </c>
      <c r="B48" s="2" t="s">
        <v>48</v>
      </c>
    </row>
    <row r="49" spans="1:2">
      <c r="A49" s="1">
        <v>48</v>
      </c>
      <c r="B49" s="2" t="s">
        <v>49</v>
      </c>
    </row>
    <row r="50" spans="1:2">
      <c r="A50" s="1">
        <v>49</v>
      </c>
      <c r="B50" s="2" t="s">
        <v>50</v>
      </c>
    </row>
    <row r="51" spans="1:2">
      <c r="A51" s="1">
        <v>50</v>
      </c>
      <c r="B51" s="2" t="s">
        <v>51</v>
      </c>
    </row>
    <row r="52" spans="1:2">
      <c r="A52" s="1">
        <v>51</v>
      </c>
      <c r="B52" s="2" t="s">
        <v>52</v>
      </c>
    </row>
    <row r="53" spans="1:2">
      <c r="A53" s="1">
        <v>52</v>
      </c>
      <c r="B53" s="2" t="s">
        <v>53</v>
      </c>
    </row>
    <row r="54" spans="1:2">
      <c r="A54" s="1">
        <v>53</v>
      </c>
      <c r="B54" s="2" t="s">
        <v>54</v>
      </c>
    </row>
    <row r="55" spans="1:2">
      <c r="A55" s="1">
        <v>54</v>
      </c>
      <c r="B55" s="2" t="s">
        <v>55</v>
      </c>
    </row>
    <row r="56" spans="1:2">
      <c r="A56" s="1">
        <v>55</v>
      </c>
      <c r="B56" s="2" t="s">
        <v>56</v>
      </c>
    </row>
    <row r="57" spans="1:2">
      <c r="A57" s="1">
        <v>56</v>
      </c>
      <c r="B57" s="2" t="s">
        <v>57</v>
      </c>
    </row>
    <row r="58" spans="1:2">
      <c r="A58" s="1">
        <v>57</v>
      </c>
      <c r="B58" s="2" t="s">
        <v>58</v>
      </c>
    </row>
    <row r="59" spans="1:2">
      <c r="A59" s="1">
        <v>58</v>
      </c>
      <c r="B59" s="2" t="s">
        <v>59</v>
      </c>
    </row>
    <row r="60" spans="1:2">
      <c r="A60" s="1">
        <v>59</v>
      </c>
      <c r="B60" s="2" t="s">
        <v>60</v>
      </c>
    </row>
    <row r="61" spans="1:2">
      <c r="A61" s="1">
        <v>60</v>
      </c>
      <c r="B61" s="2" t="s">
        <v>61</v>
      </c>
    </row>
    <row r="62" spans="1:2">
      <c r="A62" s="1">
        <v>61</v>
      </c>
      <c r="B62" s="2" t="s">
        <v>62</v>
      </c>
    </row>
    <row r="63" spans="1:2">
      <c r="A63" s="1">
        <v>62</v>
      </c>
      <c r="B63" s="2" t="s">
        <v>63</v>
      </c>
    </row>
    <row r="64" spans="1:2">
      <c r="A64" s="1">
        <v>63</v>
      </c>
      <c r="B64" s="2" t="s">
        <v>64</v>
      </c>
    </row>
    <row r="65" spans="1:2">
      <c r="A65" s="1">
        <v>64</v>
      </c>
      <c r="B65" s="2" t="s">
        <v>65</v>
      </c>
    </row>
    <row r="66" spans="1:2">
      <c r="A66" s="1">
        <v>65</v>
      </c>
      <c r="B66" s="2" t="s">
        <v>66</v>
      </c>
    </row>
    <row r="67" spans="1:2">
      <c r="A67" s="1">
        <v>66</v>
      </c>
      <c r="B67" s="2" t="s">
        <v>67</v>
      </c>
    </row>
    <row r="68" spans="1:2">
      <c r="A68" s="1">
        <v>67</v>
      </c>
      <c r="B68" s="2" t="s">
        <v>68</v>
      </c>
    </row>
    <row r="69" spans="1:2">
      <c r="A69" s="1">
        <v>68</v>
      </c>
      <c r="B69" s="2" t="s">
        <v>69</v>
      </c>
    </row>
    <row r="70" spans="1:2">
      <c r="A70" s="1">
        <v>69</v>
      </c>
      <c r="B70" s="2" t="s">
        <v>70</v>
      </c>
    </row>
    <row r="71" spans="1:2">
      <c r="A71" s="1">
        <v>70</v>
      </c>
      <c r="B71" s="2" t="s">
        <v>71</v>
      </c>
    </row>
    <row r="72" spans="1:2">
      <c r="A72" s="1">
        <v>71</v>
      </c>
      <c r="B72" s="2" t="s">
        <v>72</v>
      </c>
    </row>
    <row r="73" spans="1:2">
      <c r="A73" s="1">
        <v>72</v>
      </c>
      <c r="B73" s="2" t="s">
        <v>73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K264"/>
  <sheetViews>
    <sheetView zoomScale="85" zoomScaleNormal="85" workbookViewId="0">
      <pane xSplit="1" ySplit="1" topLeftCell="B2" activePane="bottomRight" state="frozen"/>
      <selection activeCell="G201" sqref="G201"/>
      <selection pane="topRight" activeCell="G201" sqref="G201"/>
      <selection pane="bottomLeft" activeCell="G201" sqref="G201"/>
      <selection pane="bottomRight" activeCell="G1" sqref="G1"/>
    </sheetView>
  </sheetViews>
  <sheetFormatPr defaultRowHeight="14.4"/>
  <cols>
    <col min="1" max="1" width="4" bestFit="1" customWidth="1"/>
    <col min="2" max="2" width="29.109375" bestFit="1" customWidth="1"/>
    <col min="3" max="3" width="10.33203125" customWidth="1"/>
    <col min="4" max="4" width="10.44140625" customWidth="1"/>
    <col min="5" max="5" width="11.21875" bestFit="1" customWidth="1"/>
    <col min="7" max="7" width="20" bestFit="1" customWidth="1"/>
    <col min="8" max="8" width="20.6640625" bestFit="1" customWidth="1"/>
  </cols>
  <sheetData>
    <row r="1" spans="1:8" ht="31.2" customHeight="1">
      <c r="A1" s="1" t="s">
        <v>0</v>
      </c>
      <c r="B1" s="3" t="s">
        <v>1</v>
      </c>
      <c r="C1" s="63" t="s">
        <v>162</v>
      </c>
      <c r="D1" s="63" t="s">
        <v>163</v>
      </c>
      <c r="E1" s="249" t="str">
        <f>СВОД!E1</f>
        <v>Супервайзер</v>
      </c>
      <c r="G1" s="10" t="s">
        <v>100</v>
      </c>
    </row>
    <row r="2" spans="1:8">
      <c r="A2" s="1">
        <v>1</v>
      </c>
      <c r="B2" s="1" t="s">
        <v>2</v>
      </c>
      <c r="C2" s="1">
        <v>0</v>
      </c>
      <c r="D2" s="1">
        <v>0</v>
      </c>
      <c r="E2" s="249" t="str">
        <f>СВОД!E2</f>
        <v>Ахрамеева</v>
      </c>
    </row>
    <row r="3" spans="1:8">
      <c r="A3" s="1">
        <v>2</v>
      </c>
      <c r="B3" s="1" t="s">
        <v>3</v>
      </c>
      <c r="C3" s="1">
        <v>0</v>
      </c>
      <c r="D3" s="1">
        <v>0</v>
      </c>
      <c r="E3" s="249" t="str">
        <f>СВОД!E3</f>
        <v>Неуймина</v>
      </c>
    </row>
    <row r="4" spans="1:8">
      <c r="A4" s="1">
        <v>3</v>
      </c>
      <c r="B4" s="1" t="s">
        <v>4</v>
      </c>
      <c r="C4" s="1">
        <v>0</v>
      </c>
      <c r="D4" s="1">
        <v>0</v>
      </c>
      <c r="E4" s="249" t="str">
        <f>СВОД!E4</f>
        <v>Неуймина</v>
      </c>
    </row>
    <row r="5" spans="1:8">
      <c r="A5" s="1">
        <v>4</v>
      </c>
      <c r="B5" s="1" t="s">
        <v>5</v>
      </c>
      <c r="C5" s="1">
        <v>0</v>
      </c>
      <c r="D5" s="1">
        <v>0</v>
      </c>
      <c r="E5" s="249" t="str">
        <f>СВОД!E5</f>
        <v>Неуймина</v>
      </c>
      <c r="G5" s="4">
        <v>100</v>
      </c>
      <c r="H5" s="48"/>
    </row>
    <row r="6" spans="1:8">
      <c r="A6" s="1">
        <v>5</v>
      </c>
      <c r="B6" s="1" t="s">
        <v>6</v>
      </c>
      <c r="C6" s="1">
        <v>1</v>
      </c>
      <c r="D6" s="1">
        <v>0</v>
      </c>
      <c r="E6" s="249" t="str">
        <f>СВОД!E6</f>
        <v>Дарьин</v>
      </c>
      <c r="G6" s="4" t="s">
        <v>202</v>
      </c>
      <c r="H6" s="50"/>
    </row>
    <row r="7" spans="1:8">
      <c r="A7" s="1">
        <v>6</v>
      </c>
      <c r="B7" s="1" t="s">
        <v>7</v>
      </c>
      <c r="C7" s="1">
        <v>0</v>
      </c>
      <c r="D7" s="1">
        <v>0</v>
      </c>
      <c r="E7" s="249" t="str">
        <f>СВОД!E7</f>
        <v>Неуймина</v>
      </c>
    </row>
    <row r="8" spans="1:8">
      <c r="A8" s="1">
        <v>7</v>
      </c>
      <c r="B8" s="1" t="s">
        <v>8</v>
      </c>
      <c r="C8" s="1">
        <v>0</v>
      </c>
      <c r="D8" s="1">
        <v>0</v>
      </c>
      <c r="E8" s="249" t="str">
        <f>СВОД!E8</f>
        <v>Дарьин</v>
      </c>
      <c r="G8" t="s">
        <v>288</v>
      </c>
      <c r="H8" s="125">
        <v>42158</v>
      </c>
    </row>
    <row r="9" spans="1:8">
      <c r="A9" s="1">
        <v>8</v>
      </c>
      <c r="B9" s="1" t="s">
        <v>9</v>
      </c>
      <c r="C9" s="1">
        <v>1</v>
      </c>
      <c r="D9" s="1">
        <v>0</v>
      </c>
      <c r="E9" s="249" t="str">
        <f>СВОД!E9</f>
        <v>Неуймина</v>
      </c>
      <c r="G9" t="s">
        <v>289</v>
      </c>
      <c r="H9" t="s">
        <v>476</v>
      </c>
    </row>
    <row r="10" spans="1:8">
      <c r="A10" s="1">
        <v>9</v>
      </c>
      <c r="B10" s="1" t="s">
        <v>10</v>
      </c>
      <c r="C10" s="1">
        <v>0</v>
      </c>
      <c r="D10" s="1">
        <v>0</v>
      </c>
      <c r="E10" s="249" t="str">
        <f>СВОД!E10</f>
        <v>Ахрамеева</v>
      </c>
    </row>
    <row r="11" spans="1:8">
      <c r="A11" s="1">
        <v>10</v>
      </c>
      <c r="B11" s="1" t="s">
        <v>11</v>
      </c>
      <c r="C11" s="1">
        <v>1</v>
      </c>
      <c r="D11" s="1">
        <v>0</v>
      </c>
      <c r="E11" s="249" t="str">
        <f>СВОД!E11</f>
        <v>Калинина</v>
      </c>
      <c r="G11" s="137" t="s">
        <v>446</v>
      </c>
    </row>
    <row r="12" spans="1:8">
      <c r="A12" s="1">
        <v>11</v>
      </c>
      <c r="B12" s="1" t="s">
        <v>12</v>
      </c>
      <c r="C12" s="1">
        <v>2</v>
      </c>
      <c r="D12" s="1">
        <v>1</v>
      </c>
      <c r="E12" s="249" t="str">
        <f>СВОД!E12</f>
        <v>Дарьин</v>
      </c>
      <c r="G12" t="s">
        <v>674</v>
      </c>
      <c r="H12" s="268" t="s">
        <v>829</v>
      </c>
    </row>
    <row r="13" spans="1:8">
      <c r="A13" s="1">
        <v>12</v>
      </c>
      <c r="B13" s="1" t="s">
        <v>13</v>
      </c>
      <c r="C13" s="1">
        <v>0</v>
      </c>
      <c r="D13" s="1">
        <v>0</v>
      </c>
      <c r="E13" s="249" t="str">
        <f>СВОД!E13</f>
        <v>Неуймина</v>
      </c>
    </row>
    <row r="14" spans="1:8">
      <c r="A14" s="1">
        <v>13</v>
      </c>
      <c r="B14" s="1" t="s">
        <v>14</v>
      </c>
      <c r="C14" s="1">
        <v>0</v>
      </c>
      <c r="D14" s="1">
        <v>0</v>
      </c>
      <c r="E14" s="249" t="str">
        <f>СВОД!E14</f>
        <v>Клементьева</v>
      </c>
    </row>
    <row r="15" spans="1:8">
      <c r="A15" s="1">
        <v>14</v>
      </c>
      <c r="B15" s="1" t="s">
        <v>15</v>
      </c>
      <c r="C15" s="1">
        <v>1</v>
      </c>
      <c r="D15" s="1">
        <v>0</v>
      </c>
      <c r="E15" s="249" t="str">
        <f>СВОД!E15</f>
        <v>Хасанов</v>
      </c>
    </row>
    <row r="16" spans="1:8">
      <c r="A16" s="1">
        <v>15</v>
      </c>
      <c r="B16" s="1" t="s">
        <v>16</v>
      </c>
      <c r="C16" s="1">
        <v>0</v>
      </c>
      <c r="D16" s="1">
        <v>0</v>
      </c>
      <c r="E16" s="249" t="str">
        <f>СВОД!E16</f>
        <v>Клементьева</v>
      </c>
    </row>
    <row r="17" spans="1:5">
      <c r="A17" s="1">
        <v>16</v>
      </c>
      <c r="B17" s="1" t="s">
        <v>17</v>
      </c>
      <c r="C17" s="1">
        <v>2</v>
      </c>
      <c r="D17" s="1">
        <v>0</v>
      </c>
      <c r="E17" s="249" t="str">
        <f>СВОД!E17</f>
        <v>Хасанов</v>
      </c>
    </row>
    <row r="18" spans="1:5">
      <c r="A18" s="1">
        <v>17</v>
      </c>
      <c r="B18" s="1" t="s">
        <v>18</v>
      </c>
      <c r="C18" s="1">
        <v>0</v>
      </c>
      <c r="D18" s="1">
        <v>0</v>
      </c>
      <c r="E18" s="249" t="str">
        <f>СВОД!E18</f>
        <v>Неуймина</v>
      </c>
    </row>
    <row r="19" spans="1:5">
      <c r="A19" s="1">
        <v>18</v>
      </c>
      <c r="B19" s="1" t="s">
        <v>19</v>
      </c>
      <c r="C19" s="1">
        <v>0</v>
      </c>
      <c r="D19" s="1">
        <v>0</v>
      </c>
      <c r="E19" s="249" t="str">
        <f>СВОД!E19</f>
        <v>Клементьева</v>
      </c>
    </row>
    <row r="20" spans="1:5">
      <c r="A20" s="1">
        <v>19</v>
      </c>
      <c r="B20" s="1" t="s">
        <v>20</v>
      </c>
      <c r="C20" s="1">
        <v>2</v>
      </c>
      <c r="D20" s="1">
        <v>0</v>
      </c>
      <c r="E20" s="249" t="str">
        <f>СВОД!E20</f>
        <v>Дарьин</v>
      </c>
    </row>
    <row r="21" spans="1:5">
      <c r="A21" s="1">
        <v>20</v>
      </c>
      <c r="B21" s="1" t="s">
        <v>21</v>
      </c>
      <c r="C21" s="1">
        <v>0</v>
      </c>
      <c r="D21" s="1">
        <v>0</v>
      </c>
      <c r="E21" s="249" t="str">
        <f>СВОД!E21</f>
        <v>Калинина</v>
      </c>
    </row>
    <row r="22" spans="1:5">
      <c r="A22" s="1">
        <v>21</v>
      </c>
      <c r="B22" s="1" t="s">
        <v>22</v>
      </c>
      <c r="C22" s="1">
        <v>6</v>
      </c>
      <c r="D22" s="1">
        <v>0</v>
      </c>
      <c r="E22" s="249" t="str">
        <f>СВОД!E22</f>
        <v>Жарникова</v>
      </c>
    </row>
    <row r="23" spans="1:5">
      <c r="A23" s="1">
        <v>22</v>
      </c>
      <c r="B23" s="1" t="s">
        <v>23</v>
      </c>
      <c r="C23" s="1">
        <v>1</v>
      </c>
      <c r="D23" s="1">
        <v>0</v>
      </c>
      <c r="E23" s="249" t="str">
        <f>СВОД!E23</f>
        <v>Мазырин</v>
      </c>
    </row>
    <row r="24" spans="1:5">
      <c r="A24" s="1">
        <v>23</v>
      </c>
      <c r="B24" s="1" t="s">
        <v>24</v>
      </c>
      <c r="C24" s="1">
        <v>0</v>
      </c>
      <c r="D24" s="1">
        <v>0</v>
      </c>
      <c r="E24" s="249" t="str">
        <f>СВОД!E24</f>
        <v>Мансурова</v>
      </c>
    </row>
    <row r="25" spans="1:5">
      <c r="A25" s="1">
        <v>24</v>
      </c>
      <c r="B25" s="1" t="s">
        <v>25</v>
      </c>
      <c r="C25" s="1">
        <v>0</v>
      </c>
      <c r="D25" s="1">
        <v>0</v>
      </c>
      <c r="E25" s="249" t="str">
        <f>СВОД!E25</f>
        <v>Ахрамеева</v>
      </c>
    </row>
    <row r="26" spans="1:5">
      <c r="A26" s="1">
        <v>25</v>
      </c>
      <c r="B26" s="1" t="s">
        <v>26</v>
      </c>
      <c r="C26" s="1">
        <v>0</v>
      </c>
      <c r="D26" s="1">
        <v>0</v>
      </c>
      <c r="E26" s="249" t="str">
        <f>СВОД!E26</f>
        <v>Мансурова</v>
      </c>
    </row>
    <row r="27" spans="1:5">
      <c r="A27" s="1">
        <v>26</v>
      </c>
      <c r="B27" s="1" t="s">
        <v>27</v>
      </c>
      <c r="C27" s="1">
        <v>0</v>
      </c>
      <c r="D27" s="1">
        <v>0</v>
      </c>
      <c r="E27" s="249" t="str">
        <f>СВОД!E27</f>
        <v>Жарникова</v>
      </c>
    </row>
    <row r="28" spans="1:5">
      <c r="A28" s="1">
        <v>27</v>
      </c>
      <c r="B28" s="1" t="s">
        <v>28</v>
      </c>
      <c r="C28" s="1">
        <v>0</v>
      </c>
      <c r="D28" s="1">
        <v>2</v>
      </c>
      <c r="E28" s="249" t="str">
        <f>СВОД!E28</f>
        <v>Клементьева</v>
      </c>
    </row>
    <row r="29" spans="1:5">
      <c r="A29" s="1">
        <v>28</v>
      </c>
      <c r="B29" s="1" t="s">
        <v>29</v>
      </c>
      <c r="C29" s="1">
        <v>6</v>
      </c>
      <c r="D29" s="1">
        <v>0</v>
      </c>
      <c r="E29" s="249" t="str">
        <f>СВОД!E29</f>
        <v>Калинина</v>
      </c>
    </row>
    <row r="30" spans="1:5">
      <c r="A30" s="1">
        <v>29</v>
      </c>
      <c r="B30" s="1" t="s">
        <v>30</v>
      </c>
      <c r="C30" s="1">
        <v>0</v>
      </c>
      <c r="D30" s="1">
        <v>0</v>
      </c>
      <c r="E30" s="249" t="str">
        <f>СВОД!E30</f>
        <v>Неуймина</v>
      </c>
    </row>
    <row r="31" spans="1:5">
      <c r="A31" s="1">
        <v>30</v>
      </c>
      <c r="B31" s="2" t="s">
        <v>31</v>
      </c>
      <c r="C31" s="1">
        <v>7</v>
      </c>
      <c r="D31" s="1">
        <v>0</v>
      </c>
      <c r="E31" s="249" t="str">
        <f>СВОД!E31</f>
        <v>Калинина</v>
      </c>
    </row>
    <row r="32" spans="1:5">
      <c r="A32" s="1">
        <v>31</v>
      </c>
      <c r="B32" s="2" t="s">
        <v>32</v>
      </c>
      <c r="C32" s="1">
        <v>0</v>
      </c>
      <c r="D32" s="1">
        <v>0</v>
      </c>
      <c r="E32" s="249" t="str">
        <f>СВОД!E32</f>
        <v>Мазырин</v>
      </c>
    </row>
    <row r="33" spans="1:5">
      <c r="A33" s="1">
        <v>32</v>
      </c>
      <c r="B33" s="2" t="s">
        <v>33</v>
      </c>
      <c r="C33" s="1">
        <v>1</v>
      </c>
      <c r="D33" s="1">
        <v>0</v>
      </c>
      <c r="E33" s="249" t="str">
        <f>СВОД!E33</f>
        <v>Ахрамеева</v>
      </c>
    </row>
    <row r="34" spans="1:5">
      <c r="A34" s="1">
        <v>33</v>
      </c>
      <c r="B34" s="2" t="s">
        <v>34</v>
      </c>
      <c r="C34" s="1">
        <v>0</v>
      </c>
      <c r="D34" s="1">
        <v>0</v>
      </c>
      <c r="E34" s="249" t="str">
        <f>СВОД!E34</f>
        <v>Ахрамеева</v>
      </c>
    </row>
    <row r="35" spans="1:5">
      <c r="A35" s="1">
        <v>34</v>
      </c>
      <c r="B35" s="2" t="s">
        <v>35</v>
      </c>
      <c r="C35" s="1">
        <v>0</v>
      </c>
      <c r="D35" s="1">
        <v>0</v>
      </c>
      <c r="E35" s="249" t="str">
        <f>СВОД!E35</f>
        <v>Мансурова</v>
      </c>
    </row>
    <row r="36" spans="1:5">
      <c r="A36" s="1">
        <v>35</v>
      </c>
      <c r="B36" s="2" t="s">
        <v>36</v>
      </c>
      <c r="C36" s="1">
        <v>0</v>
      </c>
      <c r="D36" s="1">
        <v>0</v>
      </c>
      <c r="E36" s="249" t="str">
        <f>СВОД!E36</f>
        <v>Ахрамеева</v>
      </c>
    </row>
    <row r="37" spans="1:5">
      <c r="A37" s="1">
        <v>36</v>
      </c>
      <c r="B37" s="2" t="s">
        <v>37</v>
      </c>
      <c r="C37" s="1">
        <v>0</v>
      </c>
      <c r="D37" s="1">
        <v>0</v>
      </c>
      <c r="E37" s="249" t="str">
        <f>СВОД!E37</f>
        <v>Мазырин</v>
      </c>
    </row>
    <row r="38" spans="1:5">
      <c r="A38" s="1">
        <v>37</v>
      </c>
      <c r="B38" s="2" t="s">
        <v>38</v>
      </c>
      <c r="C38" s="1">
        <v>8</v>
      </c>
      <c r="D38" s="1">
        <v>0</v>
      </c>
      <c r="E38" s="249" t="str">
        <f>СВОД!E38</f>
        <v>Жарникова</v>
      </c>
    </row>
    <row r="39" spans="1:5">
      <c r="A39" s="1">
        <v>38</v>
      </c>
      <c r="B39" s="2" t="s">
        <v>39</v>
      </c>
      <c r="C39" s="1">
        <v>0</v>
      </c>
      <c r="D39" s="1">
        <v>0</v>
      </c>
      <c r="E39" s="249" t="str">
        <f>СВОД!E39</f>
        <v>Хасанов</v>
      </c>
    </row>
    <row r="40" spans="1:5">
      <c r="A40" s="1">
        <v>39</v>
      </c>
      <c r="B40" s="2" t="s">
        <v>40</v>
      </c>
      <c r="C40" s="1">
        <v>0</v>
      </c>
      <c r="D40" s="1">
        <v>0</v>
      </c>
      <c r="E40" s="249" t="str">
        <f>СВОД!E40</f>
        <v>Ахрамеева</v>
      </c>
    </row>
    <row r="41" spans="1:5">
      <c r="A41" s="1">
        <v>40</v>
      </c>
      <c r="B41" s="2" t="s">
        <v>41</v>
      </c>
      <c r="C41" s="1">
        <v>0</v>
      </c>
      <c r="D41" s="1">
        <v>0</v>
      </c>
      <c r="E41" s="249" t="str">
        <f>СВОД!E41</f>
        <v>Ахрамеева</v>
      </c>
    </row>
    <row r="42" spans="1:5">
      <c r="A42" s="1">
        <v>41</v>
      </c>
      <c r="B42" s="2" t="s">
        <v>42</v>
      </c>
      <c r="C42" s="1">
        <v>0</v>
      </c>
      <c r="D42" s="1">
        <v>0</v>
      </c>
      <c r="E42" s="249" t="str">
        <f>СВОД!E42</f>
        <v>Неуймина</v>
      </c>
    </row>
    <row r="43" spans="1:5">
      <c r="A43" s="1">
        <v>42</v>
      </c>
      <c r="B43" s="2" t="s">
        <v>43</v>
      </c>
      <c r="C43" s="1">
        <v>0</v>
      </c>
      <c r="D43" s="1">
        <v>0</v>
      </c>
      <c r="E43" s="249" t="str">
        <f>СВОД!E43</f>
        <v>Клементьева</v>
      </c>
    </row>
    <row r="44" spans="1:5">
      <c r="A44" s="1">
        <v>43</v>
      </c>
      <c r="B44" s="2" t="s">
        <v>44</v>
      </c>
      <c r="C44" s="1">
        <v>0</v>
      </c>
      <c r="D44" s="1">
        <v>0</v>
      </c>
      <c r="E44" s="249" t="str">
        <f>СВОД!E44</f>
        <v>Неуймина</v>
      </c>
    </row>
    <row r="45" spans="1:5">
      <c r="A45" s="1">
        <v>44</v>
      </c>
      <c r="B45" s="2" t="s">
        <v>45</v>
      </c>
      <c r="C45" s="1">
        <v>0</v>
      </c>
      <c r="D45" s="1">
        <v>0</v>
      </c>
      <c r="E45" s="249" t="str">
        <f>СВОД!E45</f>
        <v>Клементьева</v>
      </c>
    </row>
    <row r="46" spans="1:5">
      <c r="A46" s="1">
        <v>45</v>
      </c>
      <c r="B46" s="2" t="s">
        <v>46</v>
      </c>
      <c r="C46" s="1">
        <v>0</v>
      </c>
      <c r="D46" s="1">
        <v>0</v>
      </c>
      <c r="E46" s="249" t="str">
        <f>СВОД!E46</f>
        <v>Мансурова</v>
      </c>
    </row>
    <row r="47" spans="1:5">
      <c r="A47" s="1">
        <v>46</v>
      </c>
      <c r="B47" s="2" t="s">
        <v>47</v>
      </c>
      <c r="C47" s="1">
        <v>0</v>
      </c>
      <c r="D47" s="1">
        <v>1</v>
      </c>
      <c r="E47" s="249" t="str">
        <f>СВОД!E47</f>
        <v>Хасанов</v>
      </c>
    </row>
    <row r="48" spans="1:5">
      <c r="A48" s="1">
        <v>47</v>
      </c>
      <c r="B48" s="2" t="s">
        <v>48</v>
      </c>
      <c r="C48" s="1">
        <v>0</v>
      </c>
      <c r="D48" s="1">
        <v>0</v>
      </c>
      <c r="E48" s="249" t="str">
        <f>СВОД!E48</f>
        <v>Неуймина</v>
      </c>
    </row>
    <row r="49" spans="1:5">
      <c r="A49" s="1">
        <v>48</v>
      </c>
      <c r="B49" s="2" t="s">
        <v>49</v>
      </c>
      <c r="C49" s="1">
        <v>0</v>
      </c>
      <c r="D49" s="1">
        <v>0</v>
      </c>
      <c r="E49" s="249" t="str">
        <f>СВОД!E49</f>
        <v>Мазырин</v>
      </c>
    </row>
    <row r="50" spans="1:5">
      <c r="A50" s="1">
        <v>49</v>
      </c>
      <c r="B50" s="2" t="s">
        <v>50</v>
      </c>
      <c r="C50" s="1">
        <v>1</v>
      </c>
      <c r="D50" s="1">
        <v>0</v>
      </c>
      <c r="E50" s="249" t="str">
        <f>СВОД!E50</f>
        <v>Жарникова</v>
      </c>
    </row>
    <row r="51" spans="1:5">
      <c r="A51" s="1">
        <v>50</v>
      </c>
      <c r="B51" s="2" t="s">
        <v>51</v>
      </c>
      <c r="C51" s="1">
        <v>2</v>
      </c>
      <c r="D51" s="1">
        <v>0</v>
      </c>
      <c r="E51" s="249" t="str">
        <f>СВОД!E51</f>
        <v>Ахрамеева</v>
      </c>
    </row>
    <row r="52" spans="1:5">
      <c r="A52" s="1">
        <v>51</v>
      </c>
      <c r="B52" s="2" t="s">
        <v>52</v>
      </c>
      <c r="C52" s="1">
        <v>0</v>
      </c>
      <c r="D52" s="1">
        <v>0</v>
      </c>
      <c r="E52" s="249" t="str">
        <f>СВОД!E52</f>
        <v>Мансурова</v>
      </c>
    </row>
    <row r="53" spans="1:5">
      <c r="A53" s="1">
        <v>52</v>
      </c>
      <c r="B53" s="2" t="s">
        <v>53</v>
      </c>
      <c r="C53" s="1">
        <v>0</v>
      </c>
      <c r="D53" s="1">
        <v>0</v>
      </c>
      <c r="E53" s="249" t="str">
        <f>СВОД!E53</f>
        <v>Петухов</v>
      </c>
    </row>
    <row r="54" spans="1:5">
      <c r="A54" s="1">
        <v>53</v>
      </c>
      <c r="B54" s="2" t="s">
        <v>54</v>
      </c>
      <c r="C54" s="1">
        <v>0</v>
      </c>
      <c r="D54" s="1">
        <v>0</v>
      </c>
      <c r="E54" s="249" t="str">
        <f>СВОД!E54</f>
        <v>Петухов</v>
      </c>
    </row>
    <row r="55" spans="1:5">
      <c r="A55" s="1">
        <v>54</v>
      </c>
      <c r="B55" s="2" t="s">
        <v>55</v>
      </c>
      <c r="C55" s="1">
        <v>0</v>
      </c>
      <c r="D55" s="1">
        <v>1</v>
      </c>
      <c r="E55" s="249" t="str">
        <f>СВОД!E55</f>
        <v>Жарникова</v>
      </c>
    </row>
    <row r="56" spans="1:5">
      <c r="A56" s="1">
        <v>55</v>
      </c>
      <c r="B56" s="2" t="s">
        <v>56</v>
      </c>
      <c r="C56" s="1">
        <v>0</v>
      </c>
      <c r="D56" s="1">
        <v>0</v>
      </c>
      <c r="E56" s="249" t="str">
        <f>СВОД!E56</f>
        <v>Жарникова</v>
      </c>
    </row>
    <row r="57" spans="1:5">
      <c r="A57" s="1">
        <v>56</v>
      </c>
      <c r="B57" s="2" t="s">
        <v>57</v>
      </c>
      <c r="C57" s="1">
        <v>0</v>
      </c>
      <c r="D57" s="1">
        <v>0</v>
      </c>
      <c r="E57" s="249" t="str">
        <f>СВОД!E57</f>
        <v>Жарникова</v>
      </c>
    </row>
    <row r="58" spans="1:5">
      <c r="A58" s="1">
        <v>58</v>
      </c>
      <c r="B58" s="2" t="s">
        <v>59</v>
      </c>
      <c r="C58" s="1">
        <v>0</v>
      </c>
      <c r="D58" s="1">
        <v>0</v>
      </c>
      <c r="E58" s="249" t="str">
        <f>СВОД!E58</f>
        <v>Ахрамеева</v>
      </c>
    </row>
    <row r="59" spans="1:5">
      <c r="A59" s="1">
        <v>59</v>
      </c>
      <c r="B59" s="2" t="s">
        <v>60</v>
      </c>
      <c r="C59" s="1">
        <v>0</v>
      </c>
      <c r="D59" s="1">
        <v>0</v>
      </c>
      <c r="E59" s="249" t="str">
        <f>СВОД!E59</f>
        <v>Ахрамеева</v>
      </c>
    </row>
    <row r="60" spans="1:5">
      <c r="A60" s="1">
        <v>60</v>
      </c>
      <c r="B60" s="2" t="s">
        <v>61</v>
      </c>
      <c r="C60" s="1">
        <v>0</v>
      </c>
      <c r="D60" s="1">
        <v>0</v>
      </c>
      <c r="E60" s="249" t="str">
        <f>СВОД!E60</f>
        <v>Ахрамеева</v>
      </c>
    </row>
    <row r="61" spans="1:5">
      <c r="A61" s="1">
        <v>61</v>
      </c>
      <c r="B61" s="2" t="s">
        <v>62</v>
      </c>
      <c r="C61" s="1">
        <v>0</v>
      </c>
      <c r="D61" s="1">
        <v>0</v>
      </c>
      <c r="E61" s="249" t="str">
        <f>СВОД!E61</f>
        <v>Трусов</v>
      </c>
    </row>
    <row r="62" spans="1:5">
      <c r="A62" s="1">
        <v>62</v>
      </c>
      <c r="B62" s="2" t="s">
        <v>63</v>
      </c>
      <c r="C62" s="1">
        <v>0</v>
      </c>
      <c r="D62" s="1">
        <v>0</v>
      </c>
      <c r="E62" s="249" t="str">
        <f>СВОД!E62</f>
        <v>Неуймина</v>
      </c>
    </row>
    <row r="63" spans="1:5">
      <c r="A63" s="1">
        <v>63</v>
      </c>
      <c r="B63" s="2" t="s">
        <v>64</v>
      </c>
      <c r="C63" s="1">
        <v>0</v>
      </c>
      <c r="D63" s="1">
        <v>0</v>
      </c>
      <c r="E63" s="249" t="str">
        <f>СВОД!E63</f>
        <v>Ахрамеева</v>
      </c>
    </row>
    <row r="64" spans="1:5">
      <c r="A64" s="1">
        <v>64</v>
      </c>
      <c r="B64" s="2" t="s">
        <v>65</v>
      </c>
      <c r="C64" s="1">
        <v>0</v>
      </c>
      <c r="D64" s="1">
        <v>0</v>
      </c>
      <c r="E64" s="249" t="str">
        <f>СВОД!E64</f>
        <v>Мазырин</v>
      </c>
    </row>
    <row r="65" spans="1:5">
      <c r="A65" s="1">
        <v>65</v>
      </c>
      <c r="B65" s="2" t="s">
        <v>66</v>
      </c>
      <c r="C65" s="1">
        <v>1</v>
      </c>
      <c r="D65" s="1">
        <v>0</v>
      </c>
      <c r="E65" s="249" t="str">
        <f>СВОД!E65</f>
        <v>Калинина</v>
      </c>
    </row>
    <row r="66" spans="1:5">
      <c r="A66" s="1">
        <v>66</v>
      </c>
      <c r="B66" s="2" t="s">
        <v>67</v>
      </c>
      <c r="C66" s="1">
        <v>0</v>
      </c>
      <c r="D66" s="1">
        <v>0</v>
      </c>
      <c r="E66" s="249" t="str">
        <f>СВОД!E66</f>
        <v>Клементьева</v>
      </c>
    </row>
    <row r="67" spans="1:5">
      <c r="A67" s="1">
        <v>67</v>
      </c>
      <c r="B67" s="2" t="s">
        <v>68</v>
      </c>
      <c r="C67" s="1">
        <v>1</v>
      </c>
      <c r="D67" s="1">
        <v>0</v>
      </c>
      <c r="E67" s="249" t="str">
        <f>СВОД!E67</f>
        <v>Мансурова</v>
      </c>
    </row>
    <row r="68" spans="1:5">
      <c r="A68" s="1">
        <v>68</v>
      </c>
      <c r="B68" s="2" t="s">
        <v>69</v>
      </c>
      <c r="C68" s="1">
        <v>0</v>
      </c>
      <c r="D68" s="1">
        <v>0</v>
      </c>
      <c r="E68" s="249" t="str">
        <f>СВОД!E68</f>
        <v>Ахтямова</v>
      </c>
    </row>
    <row r="69" spans="1:5">
      <c r="A69" s="1">
        <v>69</v>
      </c>
      <c r="B69" s="2" t="s">
        <v>70</v>
      </c>
      <c r="C69" s="1">
        <v>0</v>
      </c>
      <c r="D69" s="1">
        <v>0</v>
      </c>
      <c r="E69" s="249" t="str">
        <f>СВОД!E69</f>
        <v>Петухов</v>
      </c>
    </row>
    <row r="70" spans="1:5">
      <c r="A70" s="1">
        <v>70</v>
      </c>
      <c r="B70" s="2" t="s">
        <v>71</v>
      </c>
      <c r="C70" s="1">
        <v>1</v>
      </c>
      <c r="D70" s="1">
        <v>0</v>
      </c>
      <c r="E70" s="249" t="str">
        <f>СВОД!E70</f>
        <v>Мансурова</v>
      </c>
    </row>
    <row r="71" spans="1:5">
      <c r="A71" s="1">
        <v>71</v>
      </c>
      <c r="B71" s="2" t="s">
        <v>72</v>
      </c>
      <c r="C71" s="1">
        <v>0</v>
      </c>
      <c r="D71" s="1">
        <v>0</v>
      </c>
      <c r="E71" s="249" t="str">
        <f>СВОД!E71</f>
        <v>Хасанов</v>
      </c>
    </row>
    <row r="72" spans="1:5">
      <c r="A72" s="1">
        <v>72</v>
      </c>
      <c r="B72" s="2" t="s">
        <v>73</v>
      </c>
      <c r="C72" s="1">
        <v>0</v>
      </c>
      <c r="D72" s="1">
        <v>1</v>
      </c>
      <c r="E72" s="249" t="str">
        <f>СВОД!E72</f>
        <v>Савченко</v>
      </c>
    </row>
    <row r="73" spans="1:5">
      <c r="A73" s="1">
        <v>73</v>
      </c>
      <c r="B73" s="2" t="s">
        <v>165</v>
      </c>
      <c r="C73" s="1">
        <v>0</v>
      </c>
      <c r="D73" s="1">
        <v>0</v>
      </c>
      <c r="E73" s="249" t="str">
        <f>СВОД!E73</f>
        <v>Савченко</v>
      </c>
    </row>
    <row r="74" spans="1:5">
      <c r="A74" s="1">
        <v>74</v>
      </c>
      <c r="B74" s="2" t="s">
        <v>166</v>
      </c>
      <c r="C74" s="1">
        <v>0</v>
      </c>
      <c r="D74" s="1">
        <v>0</v>
      </c>
      <c r="E74" s="249" t="str">
        <f>СВОД!E74</f>
        <v>Жарникова</v>
      </c>
    </row>
    <row r="75" spans="1:5">
      <c r="A75" s="132">
        <v>75</v>
      </c>
      <c r="B75" s="133" t="s">
        <v>568</v>
      </c>
      <c r="C75" s="1">
        <v>0</v>
      </c>
      <c r="D75" s="1">
        <v>0</v>
      </c>
      <c r="E75" s="249" t="str">
        <f>СВОД!E75</f>
        <v>Хасанов</v>
      </c>
    </row>
    <row r="76" spans="1:5">
      <c r="A76" s="132">
        <v>76</v>
      </c>
      <c r="B76" s="133" t="s">
        <v>478</v>
      </c>
      <c r="C76" s="1">
        <v>2</v>
      </c>
      <c r="D76" s="1">
        <v>0</v>
      </c>
      <c r="E76" s="249" t="str">
        <f>СВОД!E76</f>
        <v>Трусов</v>
      </c>
    </row>
    <row r="77" spans="1:5">
      <c r="A77" s="1">
        <v>77</v>
      </c>
      <c r="B77" s="2" t="s">
        <v>445</v>
      </c>
      <c r="C77" s="1">
        <v>0</v>
      </c>
      <c r="D77" s="1">
        <v>0</v>
      </c>
      <c r="E77" s="249" t="str">
        <f>СВОД!E77</f>
        <v>Хасанов</v>
      </c>
    </row>
    <row r="78" spans="1:5">
      <c r="A78" s="132">
        <v>78</v>
      </c>
      <c r="B78" s="133" t="s">
        <v>444</v>
      </c>
      <c r="C78" s="1">
        <v>0</v>
      </c>
      <c r="D78" s="1">
        <v>0</v>
      </c>
      <c r="E78" s="249" t="str">
        <f>СВОД!E78</f>
        <v>Ахрамеева</v>
      </c>
    </row>
    <row r="79" spans="1:5">
      <c r="A79" s="132">
        <v>79</v>
      </c>
      <c r="B79" s="133" t="s">
        <v>482</v>
      </c>
      <c r="C79" s="1">
        <v>2</v>
      </c>
      <c r="D79" s="1">
        <v>0</v>
      </c>
      <c r="E79" s="249" t="str">
        <f>СВОД!E79</f>
        <v>Клементьева</v>
      </c>
    </row>
    <row r="80" spans="1:5">
      <c r="A80" s="1">
        <v>80</v>
      </c>
      <c r="B80" s="2" t="s">
        <v>475</v>
      </c>
      <c r="C80" s="1">
        <v>0</v>
      </c>
      <c r="D80" s="1">
        <v>0</v>
      </c>
      <c r="E80" s="249" t="str">
        <f>СВОД!E80</f>
        <v>Емельянова</v>
      </c>
    </row>
    <row r="81" spans="1:5">
      <c r="A81" s="133">
        <v>81</v>
      </c>
      <c r="B81" s="133" t="s">
        <v>514</v>
      </c>
      <c r="C81" s="1">
        <v>0</v>
      </c>
      <c r="D81" s="1">
        <v>0</v>
      </c>
      <c r="E81" s="249" t="str">
        <f>СВОД!E81</f>
        <v>Дарьин</v>
      </c>
    </row>
    <row r="82" spans="1:5">
      <c r="A82" s="133">
        <v>82</v>
      </c>
      <c r="B82" s="133" t="s">
        <v>473</v>
      </c>
      <c r="C82" s="1">
        <v>0</v>
      </c>
      <c r="D82" s="1">
        <v>0</v>
      </c>
      <c r="E82" s="249" t="str">
        <f>СВОД!E82</f>
        <v>Неуймина</v>
      </c>
    </row>
    <row r="83" spans="1:5">
      <c r="A83" s="133">
        <v>83</v>
      </c>
      <c r="B83" s="133" t="s">
        <v>502</v>
      </c>
      <c r="C83" s="1">
        <v>0</v>
      </c>
      <c r="D83" s="1">
        <v>0</v>
      </c>
      <c r="E83" s="249" t="str">
        <f>СВОД!E83</f>
        <v>Мансурова</v>
      </c>
    </row>
    <row r="84" spans="1:5">
      <c r="A84" s="133">
        <v>84</v>
      </c>
      <c r="B84" s="2" t="s">
        <v>479</v>
      </c>
      <c r="C84" s="1">
        <v>0</v>
      </c>
      <c r="D84" s="1">
        <v>0</v>
      </c>
      <c r="E84" s="249" t="str">
        <f>СВОД!E84</f>
        <v>Савченко</v>
      </c>
    </row>
    <row r="85" spans="1:5">
      <c r="A85" s="133">
        <v>85</v>
      </c>
      <c r="B85" s="133" t="s">
        <v>474</v>
      </c>
      <c r="C85" s="1">
        <v>0</v>
      </c>
      <c r="D85" s="1">
        <v>0</v>
      </c>
      <c r="E85" s="249" t="str">
        <f>СВОД!E85</f>
        <v>Мазырин</v>
      </c>
    </row>
    <row r="86" spans="1:5">
      <c r="A86" s="133">
        <v>86</v>
      </c>
      <c r="B86" s="2" t="s">
        <v>480</v>
      </c>
      <c r="C86" s="1">
        <v>0</v>
      </c>
      <c r="D86" s="1">
        <v>0</v>
      </c>
      <c r="E86" s="249" t="str">
        <f>СВОД!E86</f>
        <v>Жарникова</v>
      </c>
    </row>
    <row r="87" spans="1:5">
      <c r="A87" s="133">
        <v>87</v>
      </c>
      <c r="B87" s="133" t="s">
        <v>481</v>
      </c>
      <c r="C87" s="1">
        <v>0</v>
      </c>
      <c r="D87" s="1">
        <v>0</v>
      </c>
      <c r="E87" s="249" t="str">
        <f>СВОД!E87</f>
        <v>Мансурова</v>
      </c>
    </row>
    <row r="88" spans="1:5">
      <c r="A88" s="133">
        <v>88</v>
      </c>
      <c r="B88" s="133" t="s">
        <v>503</v>
      </c>
      <c r="C88" s="1">
        <v>0</v>
      </c>
      <c r="D88" s="1">
        <v>0</v>
      </c>
      <c r="E88" s="249" t="str">
        <f>СВОД!E88</f>
        <v>Жарникова</v>
      </c>
    </row>
    <row r="89" spans="1:5">
      <c r="A89" s="133">
        <v>89</v>
      </c>
      <c r="B89" s="133" t="s">
        <v>507</v>
      </c>
      <c r="C89" s="1">
        <v>7</v>
      </c>
      <c r="D89" s="1">
        <v>0</v>
      </c>
      <c r="E89" s="249" t="str">
        <f>СВОД!E89</f>
        <v>Калинина</v>
      </c>
    </row>
    <row r="90" spans="1:5">
      <c r="A90" s="132">
        <v>90</v>
      </c>
      <c r="B90" s="133" t="s">
        <v>537</v>
      </c>
      <c r="C90" s="1">
        <v>5</v>
      </c>
      <c r="D90" s="1">
        <v>0</v>
      </c>
      <c r="E90" s="249" t="str">
        <f>СВОД!E90</f>
        <v>Калинина</v>
      </c>
    </row>
    <row r="91" spans="1:5">
      <c r="A91" s="132">
        <v>91</v>
      </c>
      <c r="B91" s="133" t="s">
        <v>505</v>
      </c>
      <c r="C91" s="1">
        <v>0</v>
      </c>
      <c r="D91" s="1">
        <v>0</v>
      </c>
      <c r="E91" s="249" t="str">
        <f>СВОД!E91</f>
        <v>Ахрамеева</v>
      </c>
    </row>
    <row r="92" spans="1:5">
      <c r="A92" s="1">
        <v>92</v>
      </c>
      <c r="B92" s="136" t="s">
        <v>517</v>
      </c>
      <c r="C92" s="1">
        <v>0</v>
      </c>
      <c r="D92" s="1">
        <v>0</v>
      </c>
      <c r="E92" s="249" t="str">
        <f>СВОД!E92</f>
        <v>Мансурова</v>
      </c>
    </row>
    <row r="93" spans="1:5">
      <c r="A93" s="1">
        <v>93</v>
      </c>
      <c r="B93" s="136" t="s">
        <v>520</v>
      </c>
      <c r="C93" s="1">
        <v>0</v>
      </c>
      <c r="D93" s="1">
        <v>0</v>
      </c>
      <c r="E93" s="249" t="str">
        <f>СВОД!E93</f>
        <v>Клементьева</v>
      </c>
    </row>
    <row r="94" spans="1:5">
      <c r="A94" s="1">
        <v>94</v>
      </c>
      <c r="B94" s="136" t="s">
        <v>516</v>
      </c>
      <c r="C94" s="1">
        <v>0</v>
      </c>
      <c r="D94" s="1">
        <v>1</v>
      </c>
      <c r="E94" s="249" t="str">
        <f>СВОД!E94</f>
        <v>Клементьева</v>
      </c>
    </row>
    <row r="95" spans="1:5">
      <c r="A95" s="1">
        <v>95</v>
      </c>
      <c r="B95" s="136" t="s">
        <v>543</v>
      </c>
      <c r="C95" s="1">
        <v>0</v>
      </c>
      <c r="D95" s="1">
        <v>0</v>
      </c>
      <c r="E95" s="249" t="str">
        <f>СВОД!E95</f>
        <v>Коровина</v>
      </c>
    </row>
    <row r="96" spans="1:5">
      <c r="A96" s="1">
        <v>96</v>
      </c>
      <c r="B96" s="136" t="s">
        <v>525</v>
      </c>
      <c r="C96" s="1">
        <v>0</v>
      </c>
      <c r="D96" s="1">
        <v>0</v>
      </c>
      <c r="E96" s="249" t="str">
        <f>СВОД!E96</f>
        <v>Калинина</v>
      </c>
    </row>
    <row r="97" spans="1:5">
      <c r="A97" s="1">
        <v>97</v>
      </c>
      <c r="B97" s="136" t="s">
        <v>548</v>
      </c>
      <c r="C97" s="1">
        <v>0</v>
      </c>
      <c r="D97" s="1">
        <v>0</v>
      </c>
      <c r="E97" s="249" t="str">
        <f>СВОД!E97</f>
        <v>Коровина</v>
      </c>
    </row>
    <row r="98" spans="1:5">
      <c r="A98" s="1">
        <v>98</v>
      </c>
      <c r="B98" s="136" t="s">
        <v>526</v>
      </c>
      <c r="C98" s="1">
        <v>1</v>
      </c>
      <c r="D98" s="1">
        <v>0</v>
      </c>
      <c r="E98" s="249" t="str">
        <f>СВОД!E98</f>
        <v>Калинина</v>
      </c>
    </row>
    <row r="99" spans="1:5">
      <c r="A99" s="1">
        <v>99</v>
      </c>
      <c r="B99" s="136" t="s">
        <v>529</v>
      </c>
      <c r="C99" s="1">
        <v>0</v>
      </c>
      <c r="D99" s="1">
        <v>0</v>
      </c>
      <c r="E99" s="249" t="str">
        <f>СВОД!E99</f>
        <v>Коровина</v>
      </c>
    </row>
    <row r="100" spans="1:5">
      <c r="A100" s="1">
        <v>100</v>
      </c>
      <c r="B100" s="136" t="s">
        <v>610</v>
      </c>
      <c r="C100" s="1">
        <v>1</v>
      </c>
      <c r="D100" s="1">
        <v>0</v>
      </c>
      <c r="E100" s="249" t="str">
        <f>СВОД!E100</f>
        <v>Емельянова</v>
      </c>
    </row>
    <row r="101" spans="1:5">
      <c r="A101" s="1">
        <v>101</v>
      </c>
      <c r="B101" s="136" t="s">
        <v>523</v>
      </c>
      <c r="C101" s="1">
        <v>0</v>
      </c>
      <c r="D101" s="1">
        <v>0</v>
      </c>
      <c r="E101" s="249" t="str">
        <f>СВОД!E101</f>
        <v>Савченко</v>
      </c>
    </row>
    <row r="102" spans="1:5">
      <c r="A102" s="132">
        <v>102</v>
      </c>
      <c r="B102" s="151" t="s">
        <v>522</v>
      </c>
      <c r="C102" s="1">
        <v>0</v>
      </c>
      <c r="D102" s="1">
        <v>0</v>
      </c>
      <c r="E102" s="249" t="str">
        <f>СВОД!E102</f>
        <v>Клементьева</v>
      </c>
    </row>
    <row r="103" spans="1:5">
      <c r="A103" s="132">
        <v>103</v>
      </c>
      <c r="B103" s="151" t="s">
        <v>539</v>
      </c>
      <c r="C103" s="1">
        <v>0</v>
      </c>
      <c r="D103" s="1">
        <v>0</v>
      </c>
      <c r="E103" s="249" t="str">
        <f>СВОД!E103</f>
        <v>Мансурова</v>
      </c>
    </row>
    <row r="104" spans="1:5">
      <c r="A104" s="132">
        <v>104</v>
      </c>
      <c r="B104" s="151" t="s">
        <v>540</v>
      </c>
      <c r="C104" s="1">
        <v>0</v>
      </c>
      <c r="D104" s="1">
        <v>0</v>
      </c>
      <c r="E104" s="249" t="str">
        <f>СВОД!E104</f>
        <v>Хасанов</v>
      </c>
    </row>
    <row r="105" spans="1:5">
      <c r="A105" s="132">
        <v>105</v>
      </c>
      <c r="B105" s="151" t="s">
        <v>648</v>
      </c>
      <c r="C105" s="1">
        <v>0</v>
      </c>
      <c r="D105" s="1">
        <v>0</v>
      </c>
      <c r="E105" s="249" t="str">
        <f>СВОД!E105</f>
        <v>Трусов</v>
      </c>
    </row>
    <row r="106" spans="1:5">
      <c r="A106" s="1">
        <v>106</v>
      </c>
      <c r="B106" s="136" t="s">
        <v>535</v>
      </c>
      <c r="C106" s="1">
        <v>0</v>
      </c>
      <c r="D106" s="1">
        <v>0</v>
      </c>
      <c r="E106" s="249" t="str">
        <f>СВОД!E106</f>
        <v>Трусов</v>
      </c>
    </row>
    <row r="107" spans="1:5">
      <c r="A107" s="132">
        <v>107</v>
      </c>
      <c r="B107" s="151" t="s">
        <v>536</v>
      </c>
      <c r="C107" s="1">
        <v>0</v>
      </c>
      <c r="D107" s="1">
        <v>0</v>
      </c>
      <c r="E107" s="249" t="str">
        <f>СВОД!E107</f>
        <v>Мансурова</v>
      </c>
    </row>
    <row r="108" spans="1:5">
      <c r="A108" s="1">
        <v>108</v>
      </c>
      <c r="B108" s="136" t="s">
        <v>541</v>
      </c>
      <c r="C108" s="1">
        <v>0</v>
      </c>
      <c r="D108" s="1">
        <v>0</v>
      </c>
      <c r="E108" s="249" t="str">
        <f>СВОД!E108</f>
        <v>Хасанов</v>
      </c>
    </row>
    <row r="109" spans="1:5">
      <c r="A109" s="1">
        <v>109</v>
      </c>
      <c r="B109" s="136" t="s">
        <v>544</v>
      </c>
      <c r="C109" s="1">
        <v>0</v>
      </c>
      <c r="D109" s="1">
        <v>0</v>
      </c>
      <c r="E109" s="249" t="str">
        <f>СВОД!E109</f>
        <v>Мансурова</v>
      </c>
    </row>
    <row r="110" spans="1:5">
      <c r="A110" s="1">
        <v>110</v>
      </c>
      <c r="B110" s="136" t="s">
        <v>550</v>
      </c>
      <c r="C110" s="1">
        <v>0</v>
      </c>
      <c r="D110" s="1">
        <v>0</v>
      </c>
      <c r="E110" s="249" t="str">
        <f>СВОД!E110</f>
        <v>Мазырин</v>
      </c>
    </row>
    <row r="111" spans="1:5">
      <c r="A111" s="132">
        <v>111</v>
      </c>
      <c r="B111" s="136" t="s">
        <v>552</v>
      </c>
      <c r="C111" s="1">
        <v>0</v>
      </c>
      <c r="D111" s="1">
        <v>0</v>
      </c>
      <c r="E111" s="249" t="str">
        <f>СВОД!E111</f>
        <v>Савченко</v>
      </c>
    </row>
    <row r="112" spans="1:5">
      <c r="A112" s="1">
        <v>112</v>
      </c>
      <c r="B112" s="136" t="s">
        <v>549</v>
      </c>
      <c r="C112" s="1">
        <v>1</v>
      </c>
      <c r="D112" s="1">
        <v>0</v>
      </c>
      <c r="E112" s="249" t="str">
        <f>СВОД!E112</f>
        <v>Клементьева</v>
      </c>
    </row>
    <row r="113" spans="1:5">
      <c r="A113" s="132">
        <v>113</v>
      </c>
      <c r="B113" s="136" t="s">
        <v>553</v>
      </c>
      <c r="C113" s="1">
        <v>0</v>
      </c>
      <c r="D113" s="1">
        <v>0</v>
      </c>
      <c r="E113" s="249" t="str">
        <f>СВОД!E113</f>
        <v>Шаламова</v>
      </c>
    </row>
    <row r="114" spans="1:5">
      <c r="A114" s="132">
        <v>114</v>
      </c>
      <c r="B114" s="136" t="s">
        <v>554</v>
      </c>
      <c r="C114" s="1">
        <v>0</v>
      </c>
      <c r="D114" s="1">
        <v>0</v>
      </c>
      <c r="E114" s="249" t="str">
        <f>СВОД!E114</f>
        <v>Шаламова</v>
      </c>
    </row>
    <row r="115" spans="1:5">
      <c r="A115" s="132">
        <v>115</v>
      </c>
      <c r="B115" s="136" t="s">
        <v>555</v>
      </c>
      <c r="C115" s="1">
        <v>2</v>
      </c>
      <c r="D115" s="1">
        <v>0</v>
      </c>
      <c r="E115" s="249" t="str">
        <f>СВОД!E115</f>
        <v>Ахтямова</v>
      </c>
    </row>
    <row r="116" spans="1:5">
      <c r="A116" s="132">
        <v>116</v>
      </c>
      <c r="B116" s="136" t="s">
        <v>556</v>
      </c>
      <c r="C116" s="1">
        <v>0</v>
      </c>
      <c r="D116" s="1">
        <v>0</v>
      </c>
      <c r="E116" s="249" t="str">
        <f>СВОД!E116</f>
        <v>Петухов</v>
      </c>
    </row>
    <row r="117" spans="1:5">
      <c r="A117" s="132">
        <v>117</v>
      </c>
      <c r="B117" s="136" t="s">
        <v>557</v>
      </c>
      <c r="C117" s="1">
        <v>0</v>
      </c>
      <c r="D117" s="1">
        <v>0</v>
      </c>
      <c r="E117" s="249" t="str">
        <f>СВОД!E117</f>
        <v>Ахтямова</v>
      </c>
    </row>
    <row r="118" spans="1:5">
      <c r="A118" s="1">
        <v>118</v>
      </c>
      <c r="B118" s="136" t="s">
        <v>558</v>
      </c>
      <c r="C118" s="1">
        <v>0</v>
      </c>
      <c r="D118" s="1">
        <v>0</v>
      </c>
      <c r="E118" s="249" t="str">
        <f>СВОД!E118</f>
        <v>Савченко</v>
      </c>
    </row>
    <row r="119" spans="1:5">
      <c r="A119" s="1">
        <v>119</v>
      </c>
      <c r="B119" s="136" t="s">
        <v>579</v>
      </c>
      <c r="C119" s="1">
        <v>0</v>
      </c>
      <c r="D119" s="1">
        <v>0</v>
      </c>
      <c r="E119" s="249" t="str">
        <f>СВОД!E119</f>
        <v>Савченко</v>
      </c>
    </row>
    <row r="120" spans="1:5">
      <c r="A120" s="1">
        <v>120</v>
      </c>
      <c r="B120" s="136" t="s">
        <v>573</v>
      </c>
      <c r="C120" s="1">
        <v>0</v>
      </c>
      <c r="D120" s="1">
        <v>0</v>
      </c>
      <c r="E120" s="249" t="str">
        <f>СВОД!E120</f>
        <v>Неуймина</v>
      </c>
    </row>
    <row r="121" spans="1:5">
      <c r="A121" s="1">
        <v>121</v>
      </c>
      <c r="B121" s="136" t="s">
        <v>580</v>
      </c>
      <c r="C121" s="1">
        <v>2</v>
      </c>
      <c r="D121" s="1">
        <v>0</v>
      </c>
      <c r="E121" s="249" t="str">
        <f>СВОД!E121</f>
        <v>Емельянова</v>
      </c>
    </row>
    <row r="122" spans="1:5">
      <c r="A122" s="1">
        <v>122</v>
      </c>
      <c r="B122" s="136" t="s">
        <v>581</v>
      </c>
      <c r="C122" s="1">
        <v>0</v>
      </c>
      <c r="D122" s="1">
        <v>0</v>
      </c>
      <c r="E122" s="249" t="str">
        <f>СВОД!E122</f>
        <v>Коровина</v>
      </c>
    </row>
    <row r="123" spans="1:5">
      <c r="A123" s="1">
        <v>123</v>
      </c>
      <c r="B123" s="136" t="s">
        <v>576</v>
      </c>
      <c r="C123" s="1">
        <v>0</v>
      </c>
      <c r="D123" s="1">
        <v>0</v>
      </c>
      <c r="E123" s="249" t="str">
        <f>СВОД!E123</f>
        <v>Неуймина</v>
      </c>
    </row>
    <row r="124" spans="1:5">
      <c r="A124" s="1">
        <v>124</v>
      </c>
      <c r="B124" s="136" t="s">
        <v>583</v>
      </c>
      <c r="C124" s="1">
        <v>0</v>
      </c>
      <c r="D124" s="1">
        <v>5</v>
      </c>
      <c r="E124" s="249" t="str">
        <f>СВОД!E124</f>
        <v>Мазырин</v>
      </c>
    </row>
    <row r="125" spans="1:5">
      <c r="A125" s="1">
        <v>125</v>
      </c>
      <c r="B125" s="136" t="s">
        <v>587</v>
      </c>
      <c r="C125" s="1">
        <v>0</v>
      </c>
      <c r="D125" s="1">
        <v>0</v>
      </c>
      <c r="E125" s="249" t="str">
        <f>СВОД!E125</f>
        <v>Хасанов</v>
      </c>
    </row>
    <row r="126" spans="1:5">
      <c r="A126" s="1">
        <v>126</v>
      </c>
      <c r="B126" s="136" t="s">
        <v>582</v>
      </c>
      <c r="C126" s="1">
        <v>2</v>
      </c>
      <c r="D126" s="1">
        <v>0</v>
      </c>
      <c r="E126" s="249" t="str">
        <f>СВОД!E126</f>
        <v>Коровина</v>
      </c>
    </row>
    <row r="127" spans="1:5">
      <c r="A127" s="1">
        <v>127</v>
      </c>
      <c r="B127" s="136" t="s">
        <v>586</v>
      </c>
      <c r="C127" s="1">
        <v>0</v>
      </c>
      <c r="D127" s="1">
        <v>0</v>
      </c>
      <c r="E127" s="249" t="str">
        <f>СВОД!E127</f>
        <v>Мазырин</v>
      </c>
    </row>
    <row r="128" spans="1:5">
      <c r="A128" s="1">
        <v>128</v>
      </c>
      <c r="B128" s="136" t="s">
        <v>590</v>
      </c>
      <c r="C128" s="1">
        <v>0</v>
      </c>
      <c r="D128" s="1">
        <v>0</v>
      </c>
      <c r="E128" s="249" t="str">
        <f>СВОД!E128</f>
        <v>Мансурова</v>
      </c>
    </row>
    <row r="129" spans="1:5">
      <c r="A129" s="1">
        <v>129</v>
      </c>
      <c r="B129" s="136" t="s">
        <v>600</v>
      </c>
      <c r="C129" s="1">
        <v>0</v>
      </c>
      <c r="D129" s="1">
        <v>0</v>
      </c>
      <c r="E129" s="249" t="str">
        <f>СВОД!E129</f>
        <v>Савченко</v>
      </c>
    </row>
    <row r="130" spans="1:5">
      <c r="A130" s="132">
        <v>130</v>
      </c>
      <c r="B130" s="151" t="s">
        <v>591</v>
      </c>
      <c r="C130" s="1">
        <v>0</v>
      </c>
      <c r="D130" s="1">
        <v>1</v>
      </c>
      <c r="E130" s="249" t="str">
        <f>СВОД!E130</f>
        <v>Емельянова</v>
      </c>
    </row>
    <row r="131" spans="1:5">
      <c r="A131" s="132">
        <v>131</v>
      </c>
      <c r="B131" s="151" t="s">
        <v>595</v>
      </c>
      <c r="C131" s="1">
        <v>0</v>
      </c>
      <c r="D131" s="1">
        <v>0</v>
      </c>
      <c r="E131" s="249" t="str">
        <f>СВОД!E131</f>
        <v>Трусов</v>
      </c>
    </row>
    <row r="132" spans="1:5">
      <c r="A132" s="1">
        <v>132</v>
      </c>
      <c r="B132" s="136" t="s">
        <v>608</v>
      </c>
      <c r="C132" s="1">
        <v>2</v>
      </c>
      <c r="D132" s="1">
        <v>0</v>
      </c>
      <c r="E132" s="249" t="str">
        <f>СВОД!E132</f>
        <v>Шаламова</v>
      </c>
    </row>
    <row r="133" spans="1:5">
      <c r="A133" s="1">
        <v>133</v>
      </c>
      <c r="B133" s="236" t="s">
        <v>630</v>
      </c>
      <c r="C133" s="1">
        <v>0</v>
      </c>
      <c r="D133" s="1">
        <v>0</v>
      </c>
      <c r="E133" s="249" t="str">
        <f>СВОД!E133</f>
        <v>Савченко</v>
      </c>
    </row>
    <row r="134" spans="1:5">
      <c r="A134" s="1">
        <v>134</v>
      </c>
      <c r="B134" s="136" t="s">
        <v>637</v>
      </c>
      <c r="C134" s="1">
        <v>1</v>
      </c>
      <c r="D134" s="1">
        <v>0</v>
      </c>
      <c r="E134" s="249" t="str">
        <f>СВОД!E134</f>
        <v>Шаламова</v>
      </c>
    </row>
    <row r="135" spans="1:5">
      <c r="A135" s="136">
        <v>135</v>
      </c>
      <c r="B135" s="117" t="s">
        <v>601</v>
      </c>
      <c r="C135" s="1">
        <v>0</v>
      </c>
      <c r="D135" s="1">
        <v>0</v>
      </c>
      <c r="E135" s="249" t="str">
        <f>СВОД!E135</f>
        <v>Хасанов</v>
      </c>
    </row>
    <row r="136" spans="1:5">
      <c r="A136" s="136">
        <v>136</v>
      </c>
      <c r="B136" s="117" t="s">
        <v>602</v>
      </c>
      <c r="C136" s="1">
        <v>0</v>
      </c>
      <c r="D136" s="1">
        <v>0</v>
      </c>
      <c r="E136" s="249" t="str">
        <f>СВОД!E136</f>
        <v>Мансурова</v>
      </c>
    </row>
    <row r="137" spans="1:5">
      <c r="A137" s="136">
        <v>137</v>
      </c>
      <c r="B137" s="117" t="s">
        <v>604</v>
      </c>
      <c r="C137" s="1">
        <v>2</v>
      </c>
      <c r="D137" s="1">
        <v>0</v>
      </c>
      <c r="E137" s="249" t="str">
        <f>СВОД!E137</f>
        <v>Савченко</v>
      </c>
    </row>
    <row r="138" spans="1:5">
      <c r="A138" s="136">
        <v>138</v>
      </c>
      <c r="B138" s="117" t="s">
        <v>634</v>
      </c>
      <c r="C138" s="1">
        <v>0</v>
      </c>
      <c r="D138" s="1">
        <v>0</v>
      </c>
      <c r="E138" s="249" t="str">
        <f>СВОД!E138</f>
        <v>Калинина</v>
      </c>
    </row>
    <row r="139" spans="1:5">
      <c r="A139" s="136">
        <v>139</v>
      </c>
      <c r="B139" s="117" t="s">
        <v>609</v>
      </c>
      <c r="C139" s="1">
        <v>0</v>
      </c>
      <c r="D139" s="1">
        <v>0</v>
      </c>
      <c r="E139" s="249" t="str">
        <f>СВОД!E139</f>
        <v>Савченко</v>
      </c>
    </row>
    <row r="140" spans="1:5">
      <c r="A140" s="136">
        <v>140</v>
      </c>
      <c r="B140" s="117" t="s">
        <v>619</v>
      </c>
      <c r="C140" s="1">
        <v>0</v>
      </c>
      <c r="D140" s="1">
        <v>1</v>
      </c>
      <c r="E140" s="249" t="str">
        <f>СВОД!E140</f>
        <v>Клементьева</v>
      </c>
    </row>
    <row r="141" spans="1:5">
      <c r="A141" s="151">
        <v>141</v>
      </c>
      <c r="B141" s="244" t="s">
        <v>616</v>
      </c>
      <c r="C141" s="1">
        <v>0</v>
      </c>
      <c r="D141" s="1">
        <v>0</v>
      </c>
      <c r="E141" s="249" t="str">
        <f>СВОД!E141</f>
        <v>Калинина</v>
      </c>
    </row>
    <row r="142" spans="1:5">
      <c r="A142" s="136">
        <v>142</v>
      </c>
      <c r="B142" s="117" t="s">
        <v>646</v>
      </c>
      <c r="C142" s="1">
        <v>2</v>
      </c>
      <c r="D142" s="1">
        <v>0</v>
      </c>
      <c r="E142" s="249" t="str">
        <f>СВОД!E142</f>
        <v>Хасанов</v>
      </c>
    </row>
    <row r="143" spans="1:5">
      <c r="A143" s="136">
        <v>143</v>
      </c>
      <c r="B143" s="117" t="s">
        <v>638</v>
      </c>
      <c r="C143" s="1">
        <v>0</v>
      </c>
      <c r="D143" s="1">
        <v>8</v>
      </c>
      <c r="E143" s="249" t="str">
        <f>СВОД!E143</f>
        <v>Петухов</v>
      </c>
    </row>
    <row r="144" spans="1:5">
      <c r="A144" s="136">
        <v>144</v>
      </c>
      <c r="B144" s="117" t="s">
        <v>639</v>
      </c>
      <c r="C144" s="1">
        <v>0</v>
      </c>
      <c r="D144" s="132">
        <v>0</v>
      </c>
      <c r="E144" s="249" t="str">
        <f>СВОД!E144</f>
        <v>Петухов</v>
      </c>
    </row>
    <row r="145" spans="1:5">
      <c r="A145" s="136">
        <v>145</v>
      </c>
      <c r="B145" s="117" t="s">
        <v>647</v>
      </c>
      <c r="C145" s="1">
        <v>0</v>
      </c>
      <c r="D145" s="1">
        <v>0</v>
      </c>
      <c r="E145" s="249" t="str">
        <f>СВОД!E145</f>
        <v>Ахтямова</v>
      </c>
    </row>
    <row r="146" spans="1:5">
      <c r="A146" s="136">
        <v>146</v>
      </c>
      <c r="B146" s="117" t="s">
        <v>658</v>
      </c>
      <c r="C146" s="1">
        <v>0</v>
      </c>
      <c r="D146" s="1">
        <v>0</v>
      </c>
      <c r="E146" s="249" t="str">
        <f>СВОД!E146</f>
        <v>Емельянова</v>
      </c>
    </row>
    <row r="147" spans="1:5">
      <c r="A147" s="136">
        <v>147</v>
      </c>
      <c r="B147" s="117" t="s">
        <v>643</v>
      </c>
      <c r="C147" s="1">
        <v>1</v>
      </c>
      <c r="D147" s="1">
        <v>0</v>
      </c>
      <c r="E147" s="249" t="str">
        <f>СВОД!E147</f>
        <v>Жарникова</v>
      </c>
    </row>
    <row r="148" spans="1:5">
      <c r="A148" s="136">
        <v>148</v>
      </c>
      <c r="B148" s="117" t="s">
        <v>659</v>
      </c>
      <c r="C148" s="1">
        <v>0</v>
      </c>
      <c r="D148" s="1">
        <v>0</v>
      </c>
      <c r="E148" s="249" t="str">
        <f>СВОД!E148</f>
        <v>Емельянова</v>
      </c>
    </row>
    <row r="149" spans="1:5">
      <c r="A149" s="136">
        <v>149</v>
      </c>
      <c r="B149" s="117" t="s">
        <v>651</v>
      </c>
      <c r="C149" s="1">
        <v>1</v>
      </c>
      <c r="D149" s="1">
        <v>0</v>
      </c>
      <c r="E149" s="249" t="str">
        <f>СВОД!E149</f>
        <v>Мазырин</v>
      </c>
    </row>
    <row r="150" spans="1:5">
      <c r="A150" s="136">
        <v>150</v>
      </c>
      <c r="B150" s="117" t="s">
        <v>660</v>
      </c>
      <c r="C150" s="1">
        <v>0</v>
      </c>
      <c r="D150" s="1">
        <v>0</v>
      </c>
      <c r="E150" s="249" t="str">
        <f>СВОД!E150</f>
        <v>Коровина</v>
      </c>
    </row>
    <row r="151" spans="1:5">
      <c r="A151" s="136">
        <v>151</v>
      </c>
      <c r="B151" s="117" t="s">
        <v>653</v>
      </c>
      <c r="C151" s="1">
        <v>7</v>
      </c>
      <c r="D151" s="1">
        <v>0</v>
      </c>
      <c r="E151" s="249" t="str">
        <f>СВОД!E151</f>
        <v>Калинина</v>
      </c>
    </row>
    <row r="152" spans="1:5">
      <c r="A152" s="136">
        <v>152</v>
      </c>
      <c r="B152" s="117" t="s">
        <v>661</v>
      </c>
      <c r="C152" s="1">
        <v>0</v>
      </c>
      <c r="D152" s="1">
        <v>0</v>
      </c>
      <c r="E152" s="249" t="str">
        <f>СВОД!E152</f>
        <v>Савченко</v>
      </c>
    </row>
    <row r="153" spans="1:5">
      <c r="A153" s="136">
        <v>153</v>
      </c>
      <c r="B153" s="117" t="s">
        <v>679</v>
      </c>
      <c r="C153" s="1">
        <v>4</v>
      </c>
      <c r="D153" s="1">
        <v>0</v>
      </c>
      <c r="E153" s="249" t="str">
        <f>СВОД!E153</f>
        <v>Мансурова</v>
      </c>
    </row>
    <row r="154" spans="1:5">
      <c r="A154" s="136">
        <v>155</v>
      </c>
      <c r="B154" s="117" t="s">
        <v>656</v>
      </c>
      <c r="C154" s="1">
        <v>1</v>
      </c>
      <c r="D154" s="1">
        <v>0</v>
      </c>
      <c r="E154" s="249" t="str">
        <f>СВОД!E154</f>
        <v>Дарьин</v>
      </c>
    </row>
    <row r="155" spans="1:5">
      <c r="A155" s="136">
        <v>156</v>
      </c>
      <c r="B155" s="117" t="s">
        <v>657</v>
      </c>
      <c r="C155" s="1">
        <v>0</v>
      </c>
      <c r="D155" s="1">
        <v>0</v>
      </c>
      <c r="E155" s="249" t="str">
        <f>СВОД!E155</f>
        <v>Мазырин</v>
      </c>
    </row>
    <row r="156" spans="1:5">
      <c r="A156" s="136">
        <v>157</v>
      </c>
      <c r="B156" s="117" t="s">
        <v>742</v>
      </c>
      <c r="C156" s="1">
        <v>0</v>
      </c>
      <c r="D156" s="1">
        <v>0</v>
      </c>
      <c r="E156" s="249" t="str">
        <f>СВОД!E156</f>
        <v>Калинина</v>
      </c>
    </row>
    <row r="157" spans="1:5">
      <c r="A157" s="136">
        <v>158</v>
      </c>
      <c r="B157" s="136" t="s">
        <v>665</v>
      </c>
      <c r="C157" s="1">
        <v>3</v>
      </c>
      <c r="D157" s="1">
        <v>4</v>
      </c>
      <c r="E157" s="249" t="str">
        <f>СВОД!E157</f>
        <v>Емельянова</v>
      </c>
    </row>
    <row r="158" spans="1:5">
      <c r="A158" s="136">
        <v>159</v>
      </c>
      <c r="B158" s="136" t="s">
        <v>664</v>
      </c>
      <c r="C158" s="1">
        <v>3</v>
      </c>
      <c r="D158" s="1">
        <v>0</v>
      </c>
      <c r="E158" s="249" t="str">
        <f>СВОД!E158</f>
        <v>Мазырин</v>
      </c>
    </row>
    <row r="159" spans="1:5">
      <c r="A159" s="136">
        <v>160</v>
      </c>
      <c r="B159" s="136" t="s">
        <v>731</v>
      </c>
      <c r="C159" s="1">
        <v>0</v>
      </c>
      <c r="D159" s="1">
        <v>0</v>
      </c>
      <c r="E159" s="249" t="str">
        <f>СВОД!E159</f>
        <v>Петухов</v>
      </c>
    </row>
    <row r="160" spans="1:5">
      <c r="A160" s="136">
        <v>161</v>
      </c>
      <c r="B160" s="136" t="s">
        <v>670</v>
      </c>
      <c r="C160" s="1">
        <v>3</v>
      </c>
      <c r="D160" s="1">
        <v>0</v>
      </c>
      <c r="E160" s="249" t="str">
        <f>СВОД!E160</f>
        <v>Трусов</v>
      </c>
    </row>
    <row r="161" spans="1:5">
      <c r="A161" s="136">
        <v>162</v>
      </c>
      <c r="B161" s="136" t="s">
        <v>671</v>
      </c>
      <c r="C161" s="1">
        <v>1</v>
      </c>
      <c r="D161" s="1">
        <v>0</v>
      </c>
      <c r="E161" s="249" t="str">
        <f>СВОД!E161</f>
        <v>Савченко</v>
      </c>
    </row>
    <row r="162" spans="1:5">
      <c r="A162" s="136">
        <v>163</v>
      </c>
      <c r="B162" s="136" t="s">
        <v>672</v>
      </c>
      <c r="C162" s="1">
        <v>0</v>
      </c>
      <c r="D162" s="1">
        <v>0</v>
      </c>
      <c r="E162" s="249" t="str">
        <f>СВОД!E162</f>
        <v>Неуймина</v>
      </c>
    </row>
    <row r="163" spans="1:5">
      <c r="A163" s="136">
        <v>165</v>
      </c>
      <c r="B163" s="136" t="s">
        <v>686</v>
      </c>
      <c r="C163" s="1">
        <v>1</v>
      </c>
      <c r="D163" s="1">
        <v>0</v>
      </c>
      <c r="E163" s="249" t="str">
        <f>СВОД!E163</f>
        <v>Емельянова</v>
      </c>
    </row>
    <row r="164" spans="1:5">
      <c r="A164" s="136">
        <v>166</v>
      </c>
      <c r="B164" s="136" t="s">
        <v>687</v>
      </c>
      <c r="C164" s="1">
        <v>0</v>
      </c>
      <c r="D164" s="1">
        <v>0</v>
      </c>
      <c r="E164" s="249" t="str">
        <f>СВОД!E164</f>
        <v>Савченко</v>
      </c>
    </row>
    <row r="165" spans="1:5">
      <c r="A165" s="136">
        <v>167</v>
      </c>
      <c r="B165" s="136" t="s">
        <v>688</v>
      </c>
      <c r="C165" s="1">
        <v>0</v>
      </c>
      <c r="D165" s="1">
        <v>0</v>
      </c>
      <c r="E165" s="249" t="str">
        <f>СВОД!E165</f>
        <v>Емельянова</v>
      </c>
    </row>
    <row r="166" spans="1:5">
      <c r="A166" s="136">
        <v>168</v>
      </c>
      <c r="B166" s="136" t="s">
        <v>678</v>
      </c>
      <c r="C166" s="1">
        <v>1</v>
      </c>
      <c r="D166" s="1">
        <v>0</v>
      </c>
      <c r="E166" s="249" t="str">
        <f>СВОД!E166</f>
        <v>Жарникова</v>
      </c>
    </row>
    <row r="167" spans="1:5">
      <c r="A167" s="136">
        <v>173</v>
      </c>
      <c r="B167" s="136" t="s">
        <v>806</v>
      </c>
      <c r="C167" s="132">
        <v>0</v>
      </c>
      <c r="D167" s="132">
        <v>0</v>
      </c>
      <c r="E167" s="249" t="str">
        <f>СВОД!E167</f>
        <v>Савченко</v>
      </c>
    </row>
    <row r="168" spans="1:5">
      <c r="A168" s="136">
        <v>174</v>
      </c>
      <c r="B168" s="117" t="s">
        <v>734</v>
      </c>
      <c r="C168" s="132">
        <v>2</v>
      </c>
      <c r="D168" s="132">
        <v>0</v>
      </c>
      <c r="E168" s="249" t="str">
        <f>СВОД!E168</f>
        <v>Ахтямова</v>
      </c>
    </row>
    <row r="169" spans="1:5">
      <c r="A169" s="136">
        <v>175</v>
      </c>
      <c r="B169" s="117" t="s">
        <v>794</v>
      </c>
      <c r="C169" s="132">
        <v>0</v>
      </c>
      <c r="D169" s="132">
        <v>0</v>
      </c>
      <c r="E169" s="249" t="str">
        <f>СВОД!E169</f>
        <v>Калинина</v>
      </c>
    </row>
    <row r="170" spans="1:5">
      <c r="A170" s="136">
        <v>176</v>
      </c>
      <c r="B170" s="117" t="s">
        <v>795</v>
      </c>
      <c r="C170" s="132">
        <v>0</v>
      </c>
      <c r="D170" s="132">
        <v>0</v>
      </c>
      <c r="E170" s="249" t="str">
        <f>СВОД!E170</f>
        <v>Клементьева</v>
      </c>
    </row>
    <row r="171" spans="1:5">
      <c r="A171" s="136">
        <v>178</v>
      </c>
      <c r="B171" s="117" t="s">
        <v>753</v>
      </c>
      <c r="C171" s="1">
        <v>0</v>
      </c>
      <c r="D171" s="1">
        <v>0</v>
      </c>
      <c r="E171" s="249" t="str">
        <f>СВОД!E171</f>
        <v xml:space="preserve">Ахрамеева </v>
      </c>
    </row>
    <row r="172" spans="1:5">
      <c r="A172" s="136">
        <v>179</v>
      </c>
      <c r="B172" s="117" t="s">
        <v>754</v>
      </c>
      <c r="C172" s="1">
        <v>0</v>
      </c>
      <c r="D172" s="1">
        <v>0</v>
      </c>
      <c r="E172" s="249" t="str">
        <f>СВОД!E172</f>
        <v>Клементьева</v>
      </c>
    </row>
    <row r="173" spans="1:5">
      <c r="A173" s="136">
        <v>180</v>
      </c>
      <c r="B173" s="117" t="s">
        <v>796</v>
      </c>
      <c r="C173" s="1">
        <v>0</v>
      </c>
      <c r="D173" s="1">
        <v>0</v>
      </c>
      <c r="E173" s="249" t="str">
        <f>СВОД!E173</f>
        <v>Калинина</v>
      </c>
    </row>
    <row r="174" spans="1:5">
      <c r="A174" s="136">
        <v>181</v>
      </c>
      <c r="B174" s="117" t="s">
        <v>743</v>
      </c>
      <c r="C174" s="1">
        <v>0</v>
      </c>
      <c r="D174" s="1">
        <v>0</v>
      </c>
      <c r="E174" s="249" t="str">
        <f>СВОД!E174</f>
        <v>Савченко</v>
      </c>
    </row>
    <row r="175" spans="1:5">
      <c r="A175" s="136">
        <v>182</v>
      </c>
      <c r="B175" s="117" t="s">
        <v>749</v>
      </c>
      <c r="C175" s="1">
        <v>0</v>
      </c>
      <c r="D175" s="1">
        <v>0</v>
      </c>
      <c r="E175" s="249" t="str">
        <f>СВОД!E175</f>
        <v>Ахтямова</v>
      </c>
    </row>
    <row r="176" spans="1:5">
      <c r="A176" s="136">
        <v>183</v>
      </c>
      <c r="B176" s="117" t="s">
        <v>782</v>
      </c>
      <c r="C176" s="1">
        <v>0</v>
      </c>
      <c r="D176" s="1">
        <v>0</v>
      </c>
      <c r="E176" s="249" t="str">
        <f>СВОД!E176</f>
        <v>Сазонова</v>
      </c>
    </row>
    <row r="177" spans="1:6">
      <c r="A177" s="136">
        <v>184</v>
      </c>
      <c r="B177" s="117" t="s">
        <v>783</v>
      </c>
      <c r="C177" s="1">
        <v>0</v>
      </c>
      <c r="D177" s="1">
        <v>0</v>
      </c>
      <c r="E177" s="249" t="str">
        <f>СВОД!E177</f>
        <v>Сазонова</v>
      </c>
    </row>
    <row r="178" spans="1:6">
      <c r="A178" s="136">
        <v>185</v>
      </c>
      <c r="B178" s="117" t="s">
        <v>758</v>
      </c>
      <c r="C178" s="1">
        <v>0</v>
      </c>
      <c r="D178" s="1">
        <v>0</v>
      </c>
      <c r="E178" s="249" t="str">
        <f>СВОД!E178</f>
        <v>Ахтямова</v>
      </c>
    </row>
    <row r="179" spans="1:6">
      <c r="A179" s="136">
        <v>186</v>
      </c>
      <c r="B179" s="117" t="s">
        <v>744</v>
      </c>
      <c r="C179" s="1">
        <v>0</v>
      </c>
      <c r="D179" s="1">
        <v>0</v>
      </c>
      <c r="E179" s="249" t="str">
        <f>СВОД!E179</f>
        <v>Емельянова</v>
      </c>
    </row>
    <row r="180" spans="1:6">
      <c r="A180" s="136">
        <v>187</v>
      </c>
      <c r="B180" s="117" t="s">
        <v>745</v>
      </c>
      <c r="C180" s="1">
        <v>1</v>
      </c>
      <c r="D180" s="1">
        <v>0</v>
      </c>
      <c r="E180" s="249" t="str">
        <f>СВОД!E180</f>
        <v>Клементьева</v>
      </c>
    </row>
    <row r="181" spans="1:6">
      <c r="A181" s="136">
        <v>188</v>
      </c>
      <c r="B181" s="117" t="s">
        <v>759</v>
      </c>
      <c r="C181" s="1">
        <v>0</v>
      </c>
      <c r="D181" s="1">
        <v>0</v>
      </c>
      <c r="E181" s="249" t="str">
        <f>СВОД!E181</f>
        <v>Савченко</v>
      </c>
    </row>
    <row r="182" spans="1:6">
      <c r="A182" s="136">
        <v>189</v>
      </c>
      <c r="B182" s="117" t="s">
        <v>797</v>
      </c>
      <c r="C182" s="1">
        <v>0</v>
      </c>
      <c r="D182" s="1">
        <v>0</v>
      </c>
      <c r="E182" s="249" t="str">
        <f>СВОД!E182</f>
        <v>Дарьин</v>
      </c>
    </row>
    <row r="183" spans="1:6">
      <c r="A183" s="136">
        <v>190</v>
      </c>
      <c r="B183" s="117" t="s">
        <v>807</v>
      </c>
      <c r="C183" s="1">
        <v>0</v>
      </c>
      <c r="D183" s="1">
        <v>0</v>
      </c>
      <c r="E183" s="249" t="str">
        <f>СВОД!E183</f>
        <v>Емельянова</v>
      </c>
    </row>
    <row r="184" spans="1:6">
      <c r="A184" s="136">
        <v>191</v>
      </c>
      <c r="B184" s="117" t="s">
        <v>808</v>
      </c>
      <c r="C184" s="1">
        <v>0</v>
      </c>
      <c r="D184" s="1">
        <v>0</v>
      </c>
      <c r="E184" s="249" t="str">
        <f>СВОД!E184</f>
        <v>Емельянова</v>
      </c>
    </row>
    <row r="185" spans="1:6">
      <c r="A185" s="136">
        <v>194</v>
      </c>
      <c r="B185" s="117" t="s">
        <v>773</v>
      </c>
      <c r="C185" s="1">
        <v>0</v>
      </c>
      <c r="D185" s="1">
        <v>0</v>
      </c>
      <c r="E185" s="249" t="str">
        <f>СВОД!E185</f>
        <v>Дарьин</v>
      </c>
    </row>
    <row r="186" spans="1:6">
      <c r="A186" s="136">
        <v>195</v>
      </c>
      <c r="B186" s="117" t="s">
        <v>781</v>
      </c>
      <c r="C186" s="1">
        <v>0</v>
      </c>
      <c r="D186" s="1">
        <v>0</v>
      </c>
      <c r="E186" s="249" t="str">
        <f>СВОД!E186</f>
        <v>Сазонова</v>
      </c>
    </row>
    <row r="187" spans="1:6">
      <c r="A187" s="136">
        <v>196</v>
      </c>
      <c r="B187" s="117" t="s">
        <v>809</v>
      </c>
      <c r="C187" s="132">
        <v>0</v>
      </c>
      <c r="D187" s="132">
        <v>0</v>
      </c>
      <c r="E187" s="249" t="str">
        <f>СВОД!E187</f>
        <v>Мансурова</v>
      </c>
    </row>
    <row r="188" spans="1:6">
      <c r="A188" s="136">
        <v>197</v>
      </c>
      <c r="B188" s="117" t="s">
        <v>750</v>
      </c>
      <c r="C188" s="132">
        <v>0</v>
      </c>
      <c r="D188" s="132">
        <v>0</v>
      </c>
      <c r="E188" s="249" t="str">
        <f>СВОД!E188</f>
        <v>Хасанов</v>
      </c>
    </row>
    <row r="189" spans="1:6">
      <c r="A189" s="136">
        <v>199</v>
      </c>
      <c r="B189" s="117" t="s">
        <v>810</v>
      </c>
      <c r="C189" s="132">
        <v>0</v>
      </c>
      <c r="D189" s="132">
        <v>0</v>
      </c>
      <c r="E189" s="249" t="str">
        <f>СВОД!E189</f>
        <v>Коровина</v>
      </c>
    </row>
    <row r="190" spans="1:6">
      <c r="A190" s="136">
        <v>200</v>
      </c>
      <c r="B190" s="117" t="s">
        <v>780</v>
      </c>
      <c r="C190" s="1">
        <v>0</v>
      </c>
      <c r="D190" s="1">
        <v>0</v>
      </c>
      <c r="E190" s="249" t="str">
        <f>СВОД!E190</f>
        <v>Савченко</v>
      </c>
      <c r="F190" s="12"/>
    </row>
    <row r="191" spans="1:6">
      <c r="A191" s="136">
        <v>204</v>
      </c>
      <c r="B191" s="117" t="s">
        <v>802</v>
      </c>
      <c r="C191" s="1">
        <v>0</v>
      </c>
      <c r="D191" s="1">
        <v>0</v>
      </c>
      <c r="E191" s="249" t="str">
        <f>СВОД!E191</f>
        <v>Неуймина</v>
      </c>
      <c r="F191" s="12"/>
    </row>
    <row r="192" spans="1:6">
      <c r="A192" s="136">
        <v>206</v>
      </c>
      <c r="B192" s="117" t="s">
        <v>811</v>
      </c>
      <c r="C192" s="1">
        <v>0</v>
      </c>
      <c r="D192" s="1">
        <v>0</v>
      </c>
      <c r="E192" s="249" t="str">
        <f>СВОД!E192</f>
        <v>Ахтямова</v>
      </c>
      <c r="F192" s="12"/>
    </row>
    <row r="193" spans="1:6">
      <c r="A193" s="136">
        <v>207</v>
      </c>
      <c r="B193" s="117" t="s">
        <v>812</v>
      </c>
      <c r="C193" s="1">
        <v>0</v>
      </c>
      <c r="D193" s="1">
        <v>0</v>
      </c>
      <c r="E193" s="249" t="str">
        <f>СВОД!E193</f>
        <v>Ахтямова</v>
      </c>
      <c r="F193" s="12"/>
    </row>
    <row r="196" spans="1:6">
      <c r="A196" s="2">
        <v>1</v>
      </c>
      <c r="B196" s="136" t="s">
        <v>530</v>
      </c>
      <c r="C196" s="1">
        <f>C68+C115+C117+C145+C168+C175+C178+C192+C193</f>
        <v>4</v>
      </c>
      <c r="D196" s="1">
        <f>D68+D115+D117+D145+D168+D175+D178+D192+D193</f>
        <v>0</v>
      </c>
    </row>
    <row r="197" spans="1:6">
      <c r="A197" s="2">
        <v>2</v>
      </c>
      <c r="B197" s="136" t="s">
        <v>761</v>
      </c>
      <c r="C197" s="1">
        <f>C53+C54+C69+C116+C143+C144+C159</f>
        <v>0</v>
      </c>
      <c r="D197" s="1">
        <f>D53+D54+D69+D116+D143+D144+D159</f>
        <v>8</v>
      </c>
    </row>
    <row r="198" spans="1:6">
      <c r="A198" s="2">
        <v>3</v>
      </c>
      <c r="B198" s="136" t="s">
        <v>697</v>
      </c>
      <c r="C198" s="1">
        <f>C80+C100+C121+C130+C146+C148+C157+C163+C165+C179+C183+C184</f>
        <v>7</v>
      </c>
      <c r="D198" s="1">
        <f>D80+D100+D121+D130+D146+D148+D157+D163+D165+D179+D183+D184</f>
        <v>5</v>
      </c>
    </row>
    <row r="199" spans="1:6">
      <c r="A199" s="2">
        <v>4</v>
      </c>
      <c r="B199" s="136" t="s">
        <v>567</v>
      </c>
      <c r="C199" s="1">
        <f>C95+C97+C99+C122+C126+C150+C189</f>
        <v>2</v>
      </c>
      <c r="D199" s="1">
        <f>D95+D97+D99+D122+D126+D150+D189</f>
        <v>0</v>
      </c>
    </row>
    <row r="200" spans="1:6">
      <c r="A200" s="2">
        <v>5</v>
      </c>
      <c r="B200" s="136" t="s">
        <v>169</v>
      </c>
      <c r="C200" s="1">
        <f>C72+C73+C84+C101+C111+C118+C119+C129+C133+C137+C139+C152+C161+C164+C174+C181+C190+C167</f>
        <v>3</v>
      </c>
      <c r="D200" s="1">
        <f>D72+D73+D84+D101+D111+D118+D119+D129+D133+D137+D139+D152+D161+D164+D174+D181+D190+D167</f>
        <v>1</v>
      </c>
    </row>
    <row r="201" spans="1:6">
      <c r="A201" s="2">
        <v>6</v>
      </c>
      <c r="B201" s="136" t="s">
        <v>626</v>
      </c>
      <c r="C201" s="1">
        <f>C61+C76+C105+C106+C131+C160</f>
        <v>5</v>
      </c>
      <c r="D201" s="1">
        <f>D61+D76+D105+D106+D131+D160</f>
        <v>0</v>
      </c>
    </row>
    <row r="202" spans="1:6">
      <c r="A202" s="2">
        <v>7</v>
      </c>
      <c r="B202" s="136" t="s">
        <v>763</v>
      </c>
      <c r="C202" s="1">
        <f>C113+C114+C132+C134</f>
        <v>3</v>
      </c>
      <c r="D202" s="1">
        <f>D113+D114+D132+D134</f>
        <v>0</v>
      </c>
    </row>
    <row r="203" spans="1:6">
      <c r="A203" s="2">
        <v>8</v>
      </c>
      <c r="B203" s="136" t="s">
        <v>698</v>
      </c>
      <c r="C203" s="1">
        <f>C2+C10+C25+C33+C34+C36+C40+C41+C51+C58+C59+C60+C63+C78+C91+C171</f>
        <v>3</v>
      </c>
      <c r="D203" s="1">
        <f>D2+D10+D25+D33+D34+D36+D40+D41+D51+D58+D59+D60+D63+D78+D91+D171</f>
        <v>0</v>
      </c>
    </row>
    <row r="204" spans="1:6">
      <c r="A204" s="2">
        <v>9</v>
      </c>
      <c r="B204" s="136" t="s">
        <v>696</v>
      </c>
      <c r="C204" s="1">
        <f>C22+C27+C38+C50+C55+C56+C57+C74+C86+C88+C147+C166</f>
        <v>17</v>
      </c>
      <c r="D204" s="1">
        <f>D22+D27+D38+D50+D55+D56+D57+D74+D86+D88+D147+D166</f>
        <v>1</v>
      </c>
    </row>
    <row r="205" spans="1:6">
      <c r="A205" s="2">
        <v>10</v>
      </c>
      <c r="B205" s="136" t="s">
        <v>629</v>
      </c>
      <c r="C205" s="1">
        <f>C11+C21+C29+C31+C65+C89+C90+C96+C98+C138+C141+C151+C156+C169+C173</f>
        <v>35</v>
      </c>
      <c r="D205" s="1">
        <f>D11+D21+D29+D31+D65+D89+D90+D96+D98+D138+D141+D151+D156+D169+D173</f>
        <v>0</v>
      </c>
    </row>
    <row r="206" spans="1:6">
      <c r="A206" s="2">
        <v>11</v>
      </c>
      <c r="B206" s="136" t="s">
        <v>168</v>
      </c>
      <c r="C206" s="1">
        <f>C14+C16+C19+C28+C43+C45+C66+C79+C93+C94+C102+C112+C140+C172+C180+C170</f>
        <v>4</v>
      </c>
      <c r="D206" s="1">
        <f>D14+D16+D19+D28+D43+D45+D66+D79+D93+D94+D102+D112+D140+D172+D180+D170</f>
        <v>4</v>
      </c>
    </row>
    <row r="207" spans="1:6">
      <c r="A207" s="2">
        <v>12</v>
      </c>
      <c r="B207" s="136" t="s">
        <v>699</v>
      </c>
      <c r="C207" s="1">
        <f>C23+C32+C37+C49+C64+C85+C110+C124+C127+C149+C155+C158</f>
        <v>5</v>
      </c>
      <c r="D207" s="1">
        <f>D23+D32+D37+D49+D64+D85+D110+D124+D127+D149+D155+D158</f>
        <v>5</v>
      </c>
    </row>
    <row r="208" spans="1:6">
      <c r="A208" s="2">
        <v>13</v>
      </c>
      <c r="B208" s="136" t="s">
        <v>700</v>
      </c>
      <c r="C208" s="1">
        <f>C24+C26+C35+C46+C67+C52+C70+C83+C87+C92+C103+C107+C109+C128+C136+C153+C187</f>
        <v>6</v>
      </c>
      <c r="D208" s="1">
        <f>D24+D26+D35+D46+D67+D52+D70+D83+D87+D92+D103+D107+D109+D128+D136+D153+D187</f>
        <v>0</v>
      </c>
    </row>
    <row r="209" spans="1:7">
      <c r="A209" s="2">
        <v>14</v>
      </c>
      <c r="B209" s="136" t="s">
        <v>509</v>
      </c>
      <c r="C209" s="1">
        <f>C3+C4+C5+C7+C9+C13+C18+C30+C42+C44+C48+C62+C82+C120+C123+C162+C191</f>
        <v>1</v>
      </c>
      <c r="D209" s="1">
        <f>D3+D4+D5+D7+D9+D13+D18+D30+D42+D44+D48+D62+D82+D120+D123+D162+D191</f>
        <v>0</v>
      </c>
    </row>
    <row r="210" spans="1:7">
      <c r="A210" s="2">
        <v>15</v>
      </c>
      <c r="B210" s="136" t="s">
        <v>762</v>
      </c>
      <c r="C210" s="1">
        <f>C6+C8+C12+C20+C81+C154+C185+C182</f>
        <v>6</v>
      </c>
      <c r="D210" s="1">
        <f>D6+D8+D12+D20+D81+D154+D185+D182</f>
        <v>1</v>
      </c>
    </row>
    <row r="211" spans="1:7">
      <c r="A211" s="2">
        <v>16</v>
      </c>
      <c r="B211" s="136" t="s">
        <v>627</v>
      </c>
      <c r="C211" s="1">
        <f>C15+C17+C39+C47+C71+C75+C77+C104+C108+C125+C135+C142+C188</f>
        <v>5</v>
      </c>
      <c r="D211" s="1">
        <f>D15+D17+D39+D47+D71+D75+D77+D104+D108+D125+D135+D142+D188</f>
        <v>1</v>
      </c>
    </row>
    <row r="212" spans="1:7">
      <c r="A212" s="116"/>
      <c r="B212" s="116"/>
      <c r="C212" s="153"/>
      <c r="D212" s="153"/>
      <c r="E212" s="112"/>
      <c r="F212" s="112"/>
    </row>
    <row r="213" spans="1:7">
      <c r="E213" s="112"/>
      <c r="F213" s="112"/>
    </row>
    <row r="214" spans="1:7">
      <c r="A214" s="2">
        <v>1</v>
      </c>
      <c r="B214" s="2" t="s">
        <v>442</v>
      </c>
      <c r="C214" s="1">
        <f>C77</f>
        <v>0</v>
      </c>
      <c r="D214" s="1">
        <f>D77</f>
        <v>0</v>
      </c>
      <c r="E214" s="219"/>
      <c r="F214" s="219"/>
      <c r="G214" s="219"/>
    </row>
    <row r="215" spans="1:7">
      <c r="A215" s="2">
        <v>2</v>
      </c>
      <c r="B215" s="2" t="s">
        <v>117</v>
      </c>
      <c r="C215" s="1">
        <f>C67+C70+C26+C109</f>
        <v>2</v>
      </c>
      <c r="D215" s="1">
        <f>D67+D70+D26+D109</f>
        <v>0</v>
      </c>
      <c r="E215" s="219"/>
      <c r="F215" s="219"/>
      <c r="G215" s="219"/>
    </row>
    <row r="216" spans="1:7">
      <c r="A216" s="2">
        <v>3</v>
      </c>
      <c r="B216" s="2" t="s">
        <v>598</v>
      </c>
      <c r="C216" s="1">
        <f>C129+C161</f>
        <v>1</v>
      </c>
      <c r="D216" s="1">
        <f>D129+D161</f>
        <v>0</v>
      </c>
      <c r="E216" s="219"/>
      <c r="F216" s="219"/>
      <c r="G216" s="219"/>
    </row>
    <row r="217" spans="1:7">
      <c r="A217" s="2">
        <v>4</v>
      </c>
      <c r="B217" s="2" t="s">
        <v>119</v>
      </c>
      <c r="C217" s="1">
        <f>C46+C92+C107+C128+C187</f>
        <v>0</v>
      </c>
      <c r="D217" s="1">
        <f>D46+D92+D107+D128+D187</f>
        <v>0</v>
      </c>
      <c r="E217" s="219"/>
      <c r="F217" s="219"/>
      <c r="G217" s="219"/>
    </row>
    <row r="218" spans="1:7">
      <c r="A218" s="2">
        <v>5</v>
      </c>
      <c r="B218" s="2" t="s">
        <v>112</v>
      </c>
      <c r="C218" s="1">
        <f>C191+C182+C173+C170+C169+C185+C171+C172+C188+C156+C180+C2+C3+C4+C5+C6+C7+C8+C9+C10+C11+C12+C13+C14+C15+C16+C17+C18+C19+C20+C21+C22+C23+C24+C25+C27+C28+C29+C30+C31+C32+C33+C34+C35+C36+C37+C38+C39+C40+C41+C42+C43+C44+C45+C47+C48+C49+C50+C51+C52+C55+C56+C57+C58+C59+C60+C62+C63+C64+C65+C66+C71+C74+C75+C78+C79+C81+C82+C83+C85+C86+C87+C88+C89+C90+C91+C93+C94+C96+C98+C102+C103+C104+C108+C110+C112+C120+C123+C124+C127+C135+C136+C138+C140+C141+C147+C149+C151+C153+C154+C155+C158+C162+C166</f>
        <v>78</v>
      </c>
      <c r="D218" s="1">
        <f>D191+D182+D173+D170+D169+D185+D171+D172+D188+D156+D180+D2+D3+D4+D5+D6+D7+D8+D9+D10+D11+D12+D13+D14+D15+D16+D17+D18+D19+D20+D21+D22+D23+D24+D25+D27+D28+D29+D30+D31+D32+D33+D34+D35+D36+D37+D38+D39+D40+D41+D42+D43+D44+D45+D47+D48+D49+D50+D51+D52+D55+D56+D57+D58+D59+D60+D62+D63+D64+D65+D66+D71+D74+D75+D78+D79+D81+D82+D83+D85+D86+D87+D88+D89+D90+D91+D93+D94+D96+D98+D102+D103+D104+D108+D110+D112+D120+D123+D124+D127+D135+D136+D138+D140+D141+D147+D149+D151+D153+D154+D155+D158+D162+D166</f>
        <v>12</v>
      </c>
      <c r="E218" s="219"/>
      <c r="F218" s="219"/>
      <c r="G218" s="219"/>
    </row>
    <row r="219" spans="1:7">
      <c r="A219" s="2">
        <v>6</v>
      </c>
      <c r="B219" s="2" t="s">
        <v>614</v>
      </c>
      <c r="C219" s="1">
        <f>C133+C174</f>
        <v>0</v>
      </c>
      <c r="D219" s="1">
        <f>D133+D174</f>
        <v>0</v>
      </c>
      <c r="E219" s="219"/>
      <c r="F219" s="219"/>
      <c r="G219" s="219"/>
    </row>
    <row r="220" spans="1:7">
      <c r="A220" s="2">
        <v>7</v>
      </c>
      <c r="B220" s="2" t="s">
        <v>524</v>
      </c>
      <c r="C220" s="1">
        <f>C95+C97+C99+C122+C126+C150+C189</f>
        <v>2</v>
      </c>
      <c r="D220" s="1">
        <f>D95+D97+D99+D122+D126+D150+D189</f>
        <v>0</v>
      </c>
      <c r="E220" s="219"/>
      <c r="F220" s="219"/>
      <c r="G220" s="219"/>
    </row>
    <row r="221" spans="1:7">
      <c r="A221" s="2">
        <v>8</v>
      </c>
      <c r="B221" s="2" t="s">
        <v>805</v>
      </c>
      <c r="C221" s="1">
        <f>C183+C184</f>
        <v>0</v>
      </c>
      <c r="D221" s="1">
        <f>D183+D184</f>
        <v>0</v>
      </c>
      <c r="E221" s="219"/>
      <c r="F221" s="219"/>
      <c r="G221" s="219"/>
    </row>
    <row r="222" spans="1:7">
      <c r="A222" s="2">
        <v>9</v>
      </c>
      <c r="B222" s="2" t="s">
        <v>649</v>
      </c>
      <c r="C222" s="1">
        <f>C146+C148+C163+C165</f>
        <v>1</v>
      </c>
      <c r="D222" s="1">
        <f>D146+D148+D163+D165</f>
        <v>0</v>
      </c>
      <c r="E222" s="219"/>
      <c r="F222" s="219"/>
      <c r="G222" s="219"/>
    </row>
    <row r="223" spans="1:7">
      <c r="A223" s="2">
        <v>10</v>
      </c>
      <c r="B223" s="2" t="s">
        <v>122</v>
      </c>
      <c r="C223" s="1">
        <f>C178+C175+C53+C54+C68+C69+C115+C116+C117+C143+C144+C145+C159+C168+C192+C193</f>
        <v>4</v>
      </c>
      <c r="D223" s="1">
        <f>D178+D175+D53+D54+D68+D69+D115+D116+D117+D143+D144+D145+D159+D168+D192+D193</f>
        <v>8</v>
      </c>
      <c r="E223" s="219"/>
      <c r="F223" s="219"/>
      <c r="G223" s="219"/>
    </row>
    <row r="224" spans="1:7">
      <c r="A224" s="2">
        <v>11</v>
      </c>
      <c r="B224" s="2" t="s">
        <v>171</v>
      </c>
      <c r="C224" s="1">
        <f>C181+C73+C111+C137</f>
        <v>2</v>
      </c>
      <c r="D224" s="1">
        <f>D181+D73+D111+D137</f>
        <v>0</v>
      </c>
      <c r="E224" s="219"/>
      <c r="F224" s="219"/>
      <c r="G224" s="219"/>
    </row>
    <row r="225" spans="1:7">
      <c r="A225" s="2">
        <v>12</v>
      </c>
      <c r="B225" s="2" t="s">
        <v>770</v>
      </c>
      <c r="C225" s="1">
        <f>C176+C177+C186</f>
        <v>0</v>
      </c>
      <c r="D225" s="1">
        <f>D176+D177+D186</f>
        <v>0</v>
      </c>
      <c r="E225" s="219"/>
      <c r="F225" s="219"/>
      <c r="G225" s="219"/>
    </row>
    <row r="226" spans="1:7">
      <c r="A226" s="2">
        <v>13</v>
      </c>
      <c r="B226" s="2" t="s">
        <v>124</v>
      </c>
      <c r="C226" s="1">
        <f>C72+C84+C101+C118+C119+C139+C190+C167</f>
        <v>0</v>
      </c>
      <c r="D226" s="1">
        <f>D72+D84+D101+D118+D119+D139+D190+D167</f>
        <v>1</v>
      </c>
      <c r="E226" s="219"/>
      <c r="F226" s="219"/>
      <c r="G226" s="219"/>
    </row>
    <row r="227" spans="1:7">
      <c r="A227" s="2">
        <v>14</v>
      </c>
      <c r="B227" s="2" t="s">
        <v>654</v>
      </c>
      <c r="C227" s="1">
        <f>C152+C164</f>
        <v>0</v>
      </c>
      <c r="D227" s="1">
        <f>D152+D164</f>
        <v>0</v>
      </c>
      <c r="E227" s="219"/>
      <c r="F227" s="219"/>
      <c r="G227" s="219"/>
    </row>
    <row r="228" spans="1:7">
      <c r="A228" s="2">
        <v>15</v>
      </c>
      <c r="B228" s="2" t="s">
        <v>471</v>
      </c>
      <c r="C228" s="1">
        <f>C80+C100+C121+C130+C157+C179</f>
        <v>6</v>
      </c>
      <c r="D228" s="1">
        <f>D80+D100+D121+D130+D157+D179</f>
        <v>5</v>
      </c>
      <c r="E228" s="219"/>
      <c r="F228" s="219"/>
      <c r="G228" s="219"/>
    </row>
    <row r="229" spans="1:7">
      <c r="A229" s="2">
        <v>16</v>
      </c>
      <c r="B229" s="2" t="s">
        <v>559</v>
      </c>
      <c r="C229" s="1">
        <f>C113+C114+C132+C134</f>
        <v>3</v>
      </c>
      <c r="D229" s="1">
        <f>D113+D114+D132+D134</f>
        <v>0</v>
      </c>
      <c r="E229" s="219"/>
      <c r="F229" s="219"/>
      <c r="G229" s="219"/>
    </row>
    <row r="230" spans="1:7">
      <c r="A230" s="2">
        <v>17</v>
      </c>
      <c r="B230" s="2" t="s">
        <v>584</v>
      </c>
      <c r="C230" s="1">
        <f>C125+C142</f>
        <v>2</v>
      </c>
      <c r="D230" s="1">
        <f>D125+D142</f>
        <v>0</v>
      </c>
      <c r="E230" s="219"/>
      <c r="F230" s="219"/>
      <c r="G230" s="219"/>
    </row>
    <row r="231" spans="1:7">
      <c r="A231" s="2">
        <v>18</v>
      </c>
      <c r="B231" s="2" t="s">
        <v>593</v>
      </c>
      <c r="C231" s="1">
        <f>C131</f>
        <v>0</v>
      </c>
      <c r="D231" s="1">
        <f>D131</f>
        <v>0</v>
      </c>
      <c r="E231" s="219"/>
      <c r="F231" s="219"/>
      <c r="G231" s="219"/>
    </row>
    <row r="232" spans="1:7">
      <c r="A232" s="2">
        <v>19</v>
      </c>
      <c r="B232" s="2" t="s">
        <v>115</v>
      </c>
      <c r="C232" s="1">
        <f>C61+C76+C105+C106+C160</f>
        <v>5</v>
      </c>
      <c r="D232" s="1">
        <f>D61+D76+D105+D106+D160</f>
        <v>0</v>
      </c>
      <c r="E232" s="219"/>
      <c r="F232" s="219"/>
      <c r="G232" s="219"/>
    </row>
    <row r="233" spans="1:7">
      <c r="A233" s="116"/>
      <c r="B233" s="116"/>
    </row>
    <row r="235" spans="1:7">
      <c r="A235" s="2">
        <v>1</v>
      </c>
      <c r="B235" s="2" t="s">
        <v>167</v>
      </c>
      <c r="C235" s="1">
        <f>C167+C183+C184+C189+C192+C193+C190+C181+C178+C174+C175+C179+C168+C159+C53+C54+C68+C69+C72+C73+C80+C84+C95+C97+C99+C100+C101+C111+C115+C116+C117+C118+C119+C121+C122+C126+C129+C130+C133+C137+C139+C143+C144+C145+C146+C148+C150+C152+C157+C161+C163+C164+C165</f>
        <v>16</v>
      </c>
      <c r="D235" s="1">
        <f>D167+D183+D184+D189+D192+D193+D190+D181+D178+D174+D175+D179+D168+D159+D53+D54+D68+D69+D72+D73+D80+D84+D95+D97+D99+D100+D101+D111+D115+D116+D117+D118+D119+D121+D122+D126+D129+D130+D133+D137+D139+D143+D144+D145+D146+D148+D150+D152+D157+D161+D163+D164+D165</f>
        <v>14</v>
      </c>
    </row>
    <row r="236" spans="1:7">
      <c r="A236" s="2">
        <v>2</v>
      </c>
      <c r="B236" s="2" t="s">
        <v>170</v>
      </c>
      <c r="C236" s="1">
        <f>C61+C76+C105+C106+C113+C114+C131+C132+C134+C160</f>
        <v>8</v>
      </c>
      <c r="D236" s="1">
        <f>D61+D76+D105+D106+D113+D114+D131+D132+D134+D160</f>
        <v>0</v>
      </c>
    </row>
    <row r="237" spans="1:7">
      <c r="A237" s="2">
        <v>3</v>
      </c>
      <c r="B237" s="2" t="s">
        <v>777</v>
      </c>
      <c r="C237" s="1">
        <f>C176+C177+C186</f>
        <v>0</v>
      </c>
      <c r="D237" s="1">
        <f>D176+D177+D186</f>
        <v>0</v>
      </c>
    </row>
    <row r="238" spans="1:7">
      <c r="A238" s="2">
        <v>4</v>
      </c>
      <c r="B238" s="2" t="s">
        <v>620</v>
      </c>
      <c r="C238" s="1">
        <f>C191+C187+C170+C172+C180+C3+C4+C5+C7+C9+C13+C14+C16+C18+C19+C23+C24+C26+C28+C30+C32+C35+C37+C42+C43+C44+C45+C46+C48+C49+C52+C62+C64+C66+C67+C70+C79+C82+C83+C85+C87+C92+C93+C94+C102+C103+C107+C109+C110+C112+C120+C123+C124+C127+C128+C136+C140+C149+C153+C155+C158+C162</f>
        <v>16</v>
      </c>
      <c r="D238" s="1">
        <f>D191+D187+D170+D172+D180+D3+D4+D5+D7+D9+D13+D14+D16+D18+D19+D23+D24+D26+D28+D30+D32+D35+D37+D42+D43+D44+D45+D46+D48+D49+D52+D62+D64+D66+D67+D70+D79+D82+D83+D85+D87+D92+D93+D94+D102+D103+D107+D109+D110+D112+D120+D123+D124+D127+D128+D136+D140+D149+D153+D155+D158+D162</f>
        <v>9</v>
      </c>
    </row>
    <row r="239" spans="1:7">
      <c r="A239" s="2">
        <v>5</v>
      </c>
      <c r="B239" s="76" t="s">
        <v>701</v>
      </c>
      <c r="C239" s="1">
        <f>C169+C173+C182+C185+C171+C188+C51+C156+C2+C6+C8+C10+C11+C12+C15+C17+C20+C21+C22+C25+C27+C29+C31+C33+C34+C36+C38+C39+C40+C41+C47+C50+C55+C56+C57+C58+C59+C60+C63+C65+C71+C74+C75+C77+C78+C81+C86+C88+C89+C90+C91+C96+C98+C104+C108+C125+C135+C138+C141+C142+C147+C151+C154+C166</f>
        <v>66</v>
      </c>
      <c r="D239" s="1">
        <f>D169+D173+D182+D185+D171+D188+D51+D156+D2+D6+D8+D10+D11+D12+D15+D17+D20+D21+D22+D25+D27+D29+D31+D33+D34+D36+D38+D39+D40+D41+D47+D50+D55+D56+D57+D58+D59+D60+D63+D65+D71+D74+D75+D77+D78+D81+D86+D88+D89+D90+D91+D96+D98+D104+D108+D125+D135+D138+D141+D142+D147+D151+D154+D166</f>
        <v>3</v>
      </c>
    </row>
    <row r="241" spans="1:11">
      <c r="A241" s="2">
        <v>1</v>
      </c>
      <c r="B241" s="2" t="s">
        <v>488</v>
      </c>
      <c r="C241" s="1">
        <f>C30+C3+C62+C48+C9+C13+C23+C18+C42+C29+C11+C65+C82</f>
        <v>10</v>
      </c>
      <c r="D241" s="1">
        <f>D30+D3+D62+D48+D9+D13+D23+D18+D42+D29+D11+D65+D82</f>
        <v>0</v>
      </c>
      <c r="E241" s="13"/>
      <c r="F241" s="13"/>
      <c r="H241" s="147"/>
      <c r="I241" s="148"/>
    </row>
    <row r="242" spans="1:11">
      <c r="A242" s="2">
        <v>2</v>
      </c>
      <c r="B242" s="2" t="s">
        <v>489</v>
      </c>
      <c r="C242" s="1" t="e">
        <f>C76+C61+#REF!</f>
        <v>#REF!</v>
      </c>
      <c r="D242" s="1" t="e">
        <f>D76+D61+#REF!</f>
        <v>#REF!</v>
      </c>
      <c r="E242" s="13"/>
      <c r="F242" s="13"/>
      <c r="H242" s="147"/>
      <c r="I242" s="148"/>
    </row>
    <row r="243" spans="1:11">
      <c r="A243" s="2">
        <v>3</v>
      </c>
      <c r="B243" s="2" t="s">
        <v>490</v>
      </c>
      <c r="C243" s="1">
        <f>C46+C64+C32+C37+C24+C35+C52+C49+C44+C4+C87+C85</f>
        <v>0</v>
      </c>
      <c r="D243" s="1">
        <f>D46+D64+D32+D37+D24+D35+D52+D49+D44+D4+D87+D85</f>
        <v>0</v>
      </c>
      <c r="E243" s="13"/>
      <c r="F243" s="13"/>
      <c r="H243" s="147"/>
      <c r="I243" s="148"/>
    </row>
    <row r="244" spans="1:11">
      <c r="A244" s="2">
        <v>4</v>
      </c>
      <c r="B244" s="2" t="s">
        <v>491</v>
      </c>
      <c r="C244" s="1">
        <f>C26+C70+C67+C5+C7+C28+C16+C66+C14+C43+C45+C19+C79</f>
        <v>4</v>
      </c>
      <c r="D244" s="1">
        <f>D26+D70+D67+D5+D7+D28+D16+D66+D14+D43+D45+D19+D79</f>
        <v>2</v>
      </c>
      <c r="E244" s="13"/>
      <c r="F244" s="13"/>
      <c r="H244" s="147"/>
      <c r="I244" s="148"/>
    </row>
    <row r="245" spans="1:11">
      <c r="A245" s="2">
        <v>5</v>
      </c>
      <c r="B245" s="2" t="s">
        <v>492</v>
      </c>
      <c r="C245" s="1">
        <f>C59+C40+C25+C33+C2+C60+C63+C78+C34+C36+C41+C51+C10</f>
        <v>3</v>
      </c>
      <c r="D245" s="1">
        <f>D59+D40+D25+D33+D2+D60+D63+D78+D34+D36+D41+D51+D10</f>
        <v>0</v>
      </c>
      <c r="E245" s="13"/>
      <c r="F245" s="13"/>
      <c r="H245" s="147"/>
      <c r="I245" s="148"/>
    </row>
    <row r="246" spans="1:11">
      <c r="A246" s="2">
        <v>6</v>
      </c>
      <c r="B246" s="2" t="s">
        <v>493</v>
      </c>
      <c r="C246" s="1">
        <f>C84+C73+C72+C58</f>
        <v>0</v>
      </c>
      <c r="D246" s="1">
        <f>D84+D73+D72+D58</f>
        <v>1</v>
      </c>
      <c r="E246" s="13"/>
      <c r="F246" s="13"/>
      <c r="H246" s="147"/>
      <c r="I246" s="148"/>
    </row>
    <row r="247" spans="1:11">
      <c r="A247" s="2">
        <v>7</v>
      </c>
      <c r="B247" s="2" t="s">
        <v>494</v>
      </c>
      <c r="C247" s="1">
        <f>C57+C15+C50+C17+C8+C6+C39+C47+C71+C74+C77+C86</f>
        <v>5</v>
      </c>
      <c r="D247" s="1">
        <f>D57+D15+D50+D17+D8+D6+D39+D47+D71+D74+D77+D86</f>
        <v>1</v>
      </c>
      <c r="E247" s="13"/>
      <c r="F247" s="13"/>
      <c r="H247" s="147"/>
      <c r="I247" s="148"/>
    </row>
    <row r="248" spans="1:11">
      <c r="A248" s="2">
        <v>8</v>
      </c>
      <c r="B248" s="2" t="s">
        <v>495</v>
      </c>
      <c r="C248" s="1">
        <f>C69+C68+C80+C54+C53</f>
        <v>0</v>
      </c>
      <c r="D248" s="1">
        <f>D69+D68+D80+D54+D53</f>
        <v>0</v>
      </c>
      <c r="E248" s="13"/>
      <c r="F248" s="13"/>
      <c r="H248" s="147"/>
      <c r="I248" s="148"/>
    </row>
    <row r="249" spans="1:11">
      <c r="A249" s="2">
        <v>9</v>
      </c>
      <c r="B249" s="2" t="s">
        <v>496</v>
      </c>
      <c r="C249" s="1">
        <f>C20+C55+C12+C38+C27+C21+C31+C56+C22</f>
        <v>25</v>
      </c>
      <c r="D249" s="1">
        <f>D20+D55+D12+D38+D27+D21+D31+D56+D22</f>
        <v>2</v>
      </c>
      <c r="E249" s="13"/>
      <c r="F249" s="13"/>
      <c r="H249" s="147"/>
      <c r="I249" s="148"/>
    </row>
    <row r="250" spans="1:11">
      <c r="A250" s="116"/>
      <c r="B250" s="116"/>
      <c r="C250" s="147"/>
      <c r="D250" s="147"/>
      <c r="E250" s="13"/>
      <c r="F250" s="13"/>
      <c r="H250" s="147"/>
      <c r="I250" s="148"/>
    </row>
    <row r="251" spans="1:11">
      <c r="B251" s="123" t="s">
        <v>218</v>
      </c>
      <c r="C251" s="123"/>
      <c r="D251" s="123"/>
      <c r="E251" s="123"/>
      <c r="F251" s="123"/>
      <c r="G251" s="123"/>
      <c r="H251" s="123"/>
      <c r="I251" s="123"/>
      <c r="J251" s="123"/>
      <c r="K251" s="123"/>
    </row>
    <row r="252" spans="1:11">
      <c r="B252" s="355" t="s">
        <v>163</v>
      </c>
      <c r="C252" s="355"/>
      <c r="D252" s="355"/>
      <c r="E252" s="355"/>
      <c r="F252" s="355"/>
      <c r="G252" s="355"/>
      <c r="H252" s="355"/>
      <c r="I252" s="355"/>
      <c r="J252" s="355"/>
      <c r="K252" s="355"/>
    </row>
    <row r="253" spans="1:11">
      <c r="B253" s="352" t="s">
        <v>258</v>
      </c>
      <c r="C253" s="357"/>
      <c r="D253" s="357"/>
      <c r="E253" s="357"/>
      <c r="F253" s="357"/>
      <c r="G253" s="357"/>
      <c r="H253" s="357"/>
      <c r="I253" s="357"/>
      <c r="J253" s="357"/>
      <c r="K253" s="357"/>
    </row>
    <row r="254" spans="1:11">
      <c r="B254" s="352" t="s">
        <v>462</v>
      </c>
      <c r="C254" s="357"/>
      <c r="D254" s="357"/>
      <c r="E254" s="357"/>
      <c r="F254" s="357"/>
      <c r="G254" s="357"/>
      <c r="H254" s="357"/>
      <c r="I254" s="357"/>
      <c r="J254" s="357"/>
      <c r="K254" s="357"/>
    </row>
    <row r="255" spans="1:11">
      <c r="B255" s="352" t="s">
        <v>463</v>
      </c>
      <c r="C255" s="357"/>
      <c r="D255" s="357"/>
      <c r="E255" s="357"/>
      <c r="F255" s="357"/>
      <c r="G255" s="357"/>
      <c r="H255" s="357"/>
      <c r="I255" s="357"/>
      <c r="J255" s="357"/>
      <c r="K255" s="357"/>
    </row>
    <row r="256" spans="1:11">
      <c r="B256" s="352" t="s">
        <v>464</v>
      </c>
      <c r="C256" s="357"/>
      <c r="D256" s="357"/>
      <c r="E256" s="357"/>
      <c r="F256" s="357"/>
      <c r="G256" s="357"/>
      <c r="H256" s="357"/>
      <c r="I256" s="357"/>
      <c r="J256" s="357"/>
      <c r="K256" s="357"/>
    </row>
    <row r="257" spans="2:11">
      <c r="B257" s="352" t="s">
        <v>465</v>
      </c>
      <c r="C257" s="357"/>
      <c r="D257" s="357"/>
      <c r="E257" s="357"/>
      <c r="F257" s="357"/>
      <c r="G257" s="357"/>
      <c r="H257" s="357"/>
      <c r="I257" s="357"/>
      <c r="J257" s="357"/>
      <c r="K257" s="357"/>
    </row>
    <row r="258" spans="2:11">
      <c r="B258" s="130"/>
      <c r="C258" s="131"/>
      <c r="D258" s="131"/>
      <c r="E258" s="131"/>
      <c r="F258" s="245"/>
      <c r="G258" s="131"/>
      <c r="H258" s="131"/>
      <c r="I258" s="131"/>
      <c r="J258" s="131"/>
      <c r="K258" s="131"/>
    </row>
    <row r="259" spans="2:11">
      <c r="C259" s="11"/>
      <c r="D259" s="11"/>
      <c r="K259" s="11"/>
    </row>
    <row r="260" spans="2:11">
      <c r="B260" s="359" t="s">
        <v>466</v>
      </c>
      <c r="C260" s="359"/>
      <c r="D260" s="359"/>
      <c r="E260" s="359"/>
      <c r="F260" s="359"/>
      <c r="G260" s="359"/>
      <c r="H260" s="359"/>
      <c r="I260" s="359"/>
      <c r="J260" s="359"/>
      <c r="K260" s="359"/>
    </row>
    <row r="261" spans="2:11">
      <c r="B261" s="352" t="s">
        <v>467</v>
      </c>
      <c r="C261" s="357"/>
      <c r="D261" s="357"/>
      <c r="E261" s="357"/>
      <c r="F261" s="357"/>
      <c r="G261" s="357"/>
      <c r="H261" s="357"/>
      <c r="I261" s="357"/>
      <c r="J261" s="357"/>
      <c r="K261" s="357"/>
    </row>
    <row r="262" spans="2:11">
      <c r="B262" s="352" t="s">
        <v>468</v>
      </c>
      <c r="C262" s="357"/>
      <c r="D262" s="357"/>
      <c r="E262" s="357"/>
      <c r="F262" s="357"/>
      <c r="G262" s="357"/>
      <c r="H262" s="357"/>
      <c r="I262" s="357"/>
      <c r="J262" s="357"/>
      <c r="K262" s="357"/>
    </row>
    <row r="263" spans="2:11">
      <c r="B263" s="352" t="s">
        <v>469</v>
      </c>
      <c r="C263" s="352"/>
      <c r="D263" s="352"/>
      <c r="E263" s="352"/>
      <c r="F263" s="352"/>
      <c r="G263" s="352"/>
      <c r="H263" s="352"/>
      <c r="I263" s="352"/>
      <c r="J263" s="352"/>
      <c r="K263" s="352"/>
    </row>
    <row r="264" spans="2:11">
      <c r="B264" s="352" t="s">
        <v>470</v>
      </c>
      <c r="C264" s="357"/>
      <c r="D264" s="357"/>
      <c r="E264" s="357"/>
      <c r="F264" s="357"/>
      <c r="G264" s="357"/>
      <c r="H264" s="357"/>
      <c r="I264" s="357"/>
      <c r="J264" s="357"/>
      <c r="K264" s="357"/>
    </row>
  </sheetData>
  <mergeCells count="11">
    <mergeCell ref="B257:K257"/>
    <mergeCell ref="B252:K252"/>
    <mergeCell ref="B253:K253"/>
    <mergeCell ref="B254:K254"/>
    <mergeCell ref="B255:K255"/>
    <mergeCell ref="B256:K256"/>
    <mergeCell ref="B260:K260"/>
    <mergeCell ref="B261:K261"/>
    <mergeCell ref="B262:K262"/>
    <mergeCell ref="B263:K263"/>
    <mergeCell ref="B264:K264"/>
  </mergeCells>
  <conditionalFormatting sqref="C241:D249 C235:D238 C196:D211 C2:D193">
    <cfRule type="cellIs" dxfId="7" priority="36" operator="greaterThan">
      <formula>0</formula>
    </cfRule>
    <cfRule type="cellIs" dxfId="6" priority="37" operator="equal">
      <formula>0</formula>
    </cfRule>
  </conditionalFormatting>
  <conditionalFormatting sqref="C239:D239">
    <cfRule type="cellIs" dxfId="5" priority="11" operator="greaterThan">
      <formula>0</formula>
    </cfRule>
    <cfRule type="cellIs" dxfId="4" priority="12" operator="equal">
      <formula>0</formula>
    </cfRule>
  </conditionalFormatting>
  <conditionalFormatting sqref="D239">
    <cfRule type="cellIs" dxfId="3" priority="9" operator="greaterThan">
      <formula>0</formula>
    </cfRule>
    <cfRule type="cellIs" dxfId="2" priority="10" operator="equal">
      <formula>0</formula>
    </cfRule>
  </conditionalFormatting>
  <conditionalFormatting sqref="C214:D232">
    <cfRule type="cellIs" dxfId="1" priority="1" operator="greaterThan">
      <formula>0</formula>
    </cfRule>
    <cfRule type="cellIs" dxfId="0" priority="2" operator="equal">
      <formula>0</formula>
    </cfRule>
  </conditionalFormatting>
  <hyperlinks>
    <hyperlink ref="G1" location="СВОД!A1" display="СВОД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53"/>
  <sheetViews>
    <sheetView zoomScale="85" zoomScaleNormal="85" workbookViewId="0">
      <pane xSplit="1" ySplit="1" topLeftCell="B2" activePane="bottomRight" state="frozen"/>
      <selection activeCell="E38" sqref="E38"/>
      <selection pane="topRight" activeCell="E38" sqref="E38"/>
      <selection pane="bottomLeft" activeCell="E38" sqref="E38"/>
      <selection pane="bottomRight" activeCell="H1" sqref="H1"/>
    </sheetView>
  </sheetViews>
  <sheetFormatPr defaultRowHeight="14.4"/>
  <cols>
    <col min="1" max="1" width="4.109375" bestFit="1" customWidth="1"/>
    <col min="2" max="2" width="29.109375" bestFit="1" customWidth="1"/>
    <col min="3" max="3" width="12.6640625" bestFit="1" customWidth="1"/>
    <col min="4" max="4" width="12" bestFit="1" customWidth="1"/>
    <col min="5" max="5" width="10.33203125" style="11" customWidth="1"/>
    <col min="6" max="6" width="12.77734375" bestFit="1" customWidth="1"/>
    <col min="8" max="8" width="20" bestFit="1" customWidth="1"/>
    <col min="9" max="9" width="20.6640625" bestFit="1" customWidth="1"/>
  </cols>
  <sheetData>
    <row r="1" spans="1:9" ht="42" customHeight="1">
      <c r="A1" s="78" t="s">
        <v>0</v>
      </c>
      <c r="B1" s="63" t="s">
        <v>1</v>
      </c>
      <c r="C1" s="63" t="s">
        <v>259</v>
      </c>
      <c r="D1" s="63" t="s">
        <v>260</v>
      </c>
      <c r="E1" s="17" t="s">
        <v>177</v>
      </c>
      <c r="F1" s="17" t="s">
        <v>106</v>
      </c>
      <c r="H1" s="10" t="s">
        <v>100</v>
      </c>
    </row>
    <row r="2" spans="1:9">
      <c r="A2" s="1">
        <v>1</v>
      </c>
      <c r="B2" s="89" t="s">
        <v>2</v>
      </c>
      <c r="C2" s="15">
        <v>19244.8</v>
      </c>
      <c r="D2" s="15">
        <v>9468.8599999999988</v>
      </c>
      <c r="E2" s="51">
        <f>D2/C2*100</f>
        <v>49.202174093781167</v>
      </c>
      <c r="F2" s="249" t="str">
        <f>СВОД!E2</f>
        <v>Ахрамеева</v>
      </c>
    </row>
    <row r="3" spans="1:9">
      <c r="A3" s="1">
        <v>2</v>
      </c>
      <c r="B3" s="89" t="s">
        <v>3</v>
      </c>
      <c r="C3" s="15">
        <v>30194.299999999996</v>
      </c>
      <c r="D3" s="15">
        <v>13804.329999999996</v>
      </c>
      <c r="E3" s="51">
        <f t="shared" ref="E3:E66" si="0">D3/C3*100</f>
        <v>45.718330943257499</v>
      </c>
      <c r="F3" s="249" t="str">
        <f>СВОД!E3</f>
        <v>Неуймина</v>
      </c>
    </row>
    <row r="4" spans="1:9">
      <c r="A4" s="1">
        <v>3</v>
      </c>
      <c r="B4" s="89" t="s">
        <v>4</v>
      </c>
      <c r="C4" s="15">
        <v>34641.799999999996</v>
      </c>
      <c r="D4" s="15">
        <v>24783.620000000003</v>
      </c>
      <c r="E4" s="51">
        <f t="shared" si="0"/>
        <v>71.542529545231503</v>
      </c>
      <c r="F4" s="249" t="str">
        <f>СВОД!E4</f>
        <v>Неуймина</v>
      </c>
    </row>
    <row r="5" spans="1:9">
      <c r="A5" s="1">
        <v>4</v>
      </c>
      <c r="B5" s="89" t="s">
        <v>5</v>
      </c>
      <c r="C5" s="15">
        <v>34091.699999999997</v>
      </c>
      <c r="D5" s="15">
        <v>18717.840000000004</v>
      </c>
      <c r="E5" s="51">
        <f t="shared" si="0"/>
        <v>54.904390218146958</v>
      </c>
      <c r="F5" s="249" t="str">
        <f>СВОД!E5</f>
        <v>Неуймина</v>
      </c>
      <c r="H5" s="4" t="s">
        <v>174</v>
      </c>
      <c r="I5" s="48"/>
    </row>
    <row r="6" spans="1:9">
      <c r="A6" s="1">
        <v>5</v>
      </c>
      <c r="B6" s="89" t="s">
        <v>6</v>
      </c>
      <c r="C6" s="15">
        <v>27979.399999999994</v>
      </c>
      <c r="D6" s="15">
        <v>12602.169999999998</v>
      </c>
      <c r="E6" s="51">
        <f t="shared" si="0"/>
        <v>45.040887224172074</v>
      </c>
      <c r="F6" s="249" t="str">
        <f>СВОД!E6</f>
        <v>Дарьин</v>
      </c>
      <c r="H6" s="4" t="s">
        <v>689</v>
      </c>
      <c r="I6" s="49"/>
    </row>
    <row r="7" spans="1:9">
      <c r="A7" s="1">
        <v>6</v>
      </c>
      <c r="B7" s="89" t="s">
        <v>7</v>
      </c>
      <c r="C7" s="15">
        <v>24338.700000000004</v>
      </c>
      <c r="D7" s="15">
        <v>11660.890000000001</v>
      </c>
      <c r="E7" s="51">
        <f t="shared" si="0"/>
        <v>47.91089910307452</v>
      </c>
      <c r="F7" s="249" t="str">
        <f>СВОД!E7</f>
        <v>Неуймина</v>
      </c>
      <c r="H7" s="4" t="s">
        <v>183</v>
      </c>
      <c r="I7" s="50"/>
    </row>
    <row r="8" spans="1:9">
      <c r="A8" s="1">
        <v>7</v>
      </c>
      <c r="B8" s="89" t="s">
        <v>8</v>
      </c>
      <c r="C8" s="15">
        <v>29863.199999999997</v>
      </c>
      <c r="D8" s="15">
        <v>22127.25</v>
      </c>
      <c r="E8" s="51">
        <f t="shared" si="0"/>
        <v>74.095374909587733</v>
      </c>
      <c r="F8" s="249" t="str">
        <f>СВОД!E8</f>
        <v>Дарьин</v>
      </c>
    </row>
    <row r="9" spans="1:9">
      <c r="A9" s="1">
        <v>8</v>
      </c>
      <c r="B9" s="89" t="s">
        <v>9</v>
      </c>
      <c r="C9" s="15">
        <v>32082.999999999996</v>
      </c>
      <c r="D9" s="15">
        <v>25600.85</v>
      </c>
      <c r="E9" s="51">
        <f t="shared" si="0"/>
        <v>79.795686188947428</v>
      </c>
      <c r="F9" s="249" t="str">
        <f>СВОД!E9</f>
        <v>Неуймина</v>
      </c>
      <c r="H9" t="s">
        <v>288</v>
      </c>
      <c r="I9" s="125">
        <v>42158</v>
      </c>
    </row>
    <row r="10" spans="1:9">
      <c r="A10" s="1">
        <v>9</v>
      </c>
      <c r="B10" s="89" t="s">
        <v>10</v>
      </c>
      <c r="C10" s="15">
        <v>24406.3</v>
      </c>
      <c r="D10" s="15">
        <v>20095.960000000003</v>
      </c>
      <c r="E10" s="51">
        <f t="shared" si="0"/>
        <v>82.339232083519434</v>
      </c>
      <c r="F10" s="249" t="str">
        <f>СВОД!E10</f>
        <v>Ахрамеева</v>
      </c>
      <c r="H10" t="s">
        <v>289</v>
      </c>
      <c r="I10" t="s">
        <v>476</v>
      </c>
    </row>
    <row r="11" spans="1:9">
      <c r="A11" s="1">
        <v>10</v>
      </c>
      <c r="B11" s="89" t="s">
        <v>11</v>
      </c>
      <c r="C11" s="15">
        <v>33260.699999999997</v>
      </c>
      <c r="D11" s="15">
        <v>23451.57</v>
      </c>
      <c r="E11" s="51">
        <f t="shared" si="0"/>
        <v>70.508347689615675</v>
      </c>
      <c r="F11" s="249" t="str">
        <f>СВОД!E11</f>
        <v>Калинина</v>
      </c>
    </row>
    <row r="12" spans="1:9">
      <c r="A12" s="1">
        <v>11</v>
      </c>
      <c r="B12" s="89" t="s">
        <v>12</v>
      </c>
      <c r="C12" s="15">
        <v>26488</v>
      </c>
      <c r="D12" s="15">
        <v>16941</v>
      </c>
      <c r="E12" s="51">
        <f t="shared" si="0"/>
        <v>63.957263666565986</v>
      </c>
      <c r="F12" s="249" t="str">
        <f>СВОД!E12</f>
        <v>Дарьин</v>
      </c>
    </row>
    <row r="13" spans="1:9">
      <c r="A13" s="1">
        <v>12</v>
      </c>
      <c r="B13" s="89" t="s">
        <v>13</v>
      </c>
      <c r="C13" s="15">
        <v>17049.399999999998</v>
      </c>
      <c r="D13" s="15">
        <v>12086.909999999998</v>
      </c>
      <c r="E13" s="51">
        <f t="shared" si="0"/>
        <v>70.893462526540517</v>
      </c>
      <c r="F13" s="249" t="str">
        <f>СВОД!E13</f>
        <v>Неуймина</v>
      </c>
    </row>
    <row r="14" spans="1:9">
      <c r="A14" s="89">
        <v>13</v>
      </c>
      <c r="B14" s="89" t="s">
        <v>14</v>
      </c>
      <c r="C14" s="15">
        <v>23044.699999999997</v>
      </c>
      <c r="D14" s="15">
        <v>17562.68</v>
      </c>
      <c r="E14" s="51">
        <f t="shared" si="0"/>
        <v>76.211363133388602</v>
      </c>
      <c r="F14" s="249" t="str">
        <f>СВОД!E14</f>
        <v>Клементьева</v>
      </c>
    </row>
    <row r="15" spans="1:9">
      <c r="A15" s="89">
        <v>14</v>
      </c>
      <c r="B15" s="89" t="s">
        <v>15</v>
      </c>
      <c r="C15" s="15">
        <v>42178.400000000001</v>
      </c>
      <c r="D15" s="15">
        <v>28777.32</v>
      </c>
      <c r="E15" s="51">
        <f t="shared" si="0"/>
        <v>68.227623617775919</v>
      </c>
      <c r="F15" s="249" t="str">
        <f>СВОД!E15</f>
        <v>Хасанов</v>
      </c>
    </row>
    <row r="16" spans="1:9">
      <c r="A16" s="89">
        <v>15</v>
      </c>
      <c r="B16" s="89" t="s">
        <v>16</v>
      </c>
      <c r="C16" s="15">
        <v>23227.999999999996</v>
      </c>
      <c r="D16" s="15">
        <v>14635.189999999999</v>
      </c>
      <c r="E16" s="51">
        <f t="shared" si="0"/>
        <v>63.006672980885149</v>
      </c>
      <c r="F16" s="249" t="str">
        <f>СВОД!E16</f>
        <v>Клементьева</v>
      </c>
    </row>
    <row r="17" spans="1:6">
      <c r="A17" s="89">
        <v>16</v>
      </c>
      <c r="B17" s="89" t="s">
        <v>17</v>
      </c>
      <c r="C17" s="15">
        <v>30982.399999999998</v>
      </c>
      <c r="D17" s="15">
        <v>10865.859999999997</v>
      </c>
      <c r="E17" s="51">
        <f t="shared" si="0"/>
        <v>35.071072608965082</v>
      </c>
      <c r="F17" s="249" t="str">
        <f>СВОД!E17</f>
        <v>Хасанов</v>
      </c>
    </row>
    <row r="18" spans="1:6">
      <c r="A18" s="89">
        <v>17</v>
      </c>
      <c r="B18" s="89" t="s">
        <v>18</v>
      </c>
      <c r="C18" s="15">
        <v>28468.899999999994</v>
      </c>
      <c r="D18" s="15">
        <v>17167.14</v>
      </c>
      <c r="E18" s="51">
        <f t="shared" si="0"/>
        <v>60.301381507539823</v>
      </c>
      <c r="F18" s="249" t="str">
        <f>СВОД!E18</f>
        <v>Неуймина</v>
      </c>
    </row>
    <row r="19" spans="1:6">
      <c r="A19" s="89">
        <v>18</v>
      </c>
      <c r="B19" s="89" t="s">
        <v>19</v>
      </c>
      <c r="C19" s="15">
        <v>36063.199999999997</v>
      </c>
      <c r="D19" s="15">
        <v>18194</v>
      </c>
      <c r="E19" s="51">
        <f t="shared" si="0"/>
        <v>50.450320548370641</v>
      </c>
      <c r="F19" s="249" t="str">
        <f>СВОД!E19</f>
        <v>Клементьева</v>
      </c>
    </row>
    <row r="20" spans="1:6">
      <c r="A20" s="89">
        <v>19</v>
      </c>
      <c r="B20" s="89" t="s">
        <v>20</v>
      </c>
      <c r="C20" s="15">
        <v>27546.299999999996</v>
      </c>
      <c r="D20" s="15">
        <v>34775.839999999997</v>
      </c>
      <c r="E20" s="51">
        <f t="shared" si="0"/>
        <v>126.24504924436313</v>
      </c>
      <c r="F20" s="249" t="str">
        <f>СВОД!E20</f>
        <v>Дарьин</v>
      </c>
    </row>
    <row r="21" spans="1:6">
      <c r="A21" s="89">
        <v>20</v>
      </c>
      <c r="B21" s="89" t="s">
        <v>21</v>
      </c>
      <c r="C21" s="15">
        <v>31707.299999999996</v>
      </c>
      <c r="D21" s="15">
        <v>15610.12</v>
      </c>
      <c r="E21" s="51">
        <f t="shared" si="0"/>
        <v>49.231943432584934</v>
      </c>
      <c r="F21" s="249" t="str">
        <f>СВОД!E21</f>
        <v>Калинина</v>
      </c>
    </row>
    <row r="22" spans="1:6">
      <c r="A22" s="89">
        <v>21</v>
      </c>
      <c r="B22" s="89" t="s">
        <v>22</v>
      </c>
      <c r="C22" s="15">
        <v>27497.200000000001</v>
      </c>
      <c r="D22" s="15">
        <v>14063.88</v>
      </c>
      <c r="E22" s="51">
        <f t="shared" si="0"/>
        <v>51.14658947092795</v>
      </c>
      <c r="F22" s="249" t="str">
        <f>СВОД!E22</f>
        <v>Жарникова</v>
      </c>
    </row>
    <row r="23" spans="1:6">
      <c r="A23" s="89">
        <v>22</v>
      </c>
      <c r="B23" s="89" t="s">
        <v>23</v>
      </c>
      <c r="C23" s="15">
        <v>35764.1</v>
      </c>
      <c r="D23" s="15">
        <v>26606.93</v>
      </c>
      <c r="E23" s="51">
        <f t="shared" si="0"/>
        <v>74.395636965560442</v>
      </c>
      <c r="F23" s="249" t="str">
        <f>СВОД!E23</f>
        <v>Мазырин</v>
      </c>
    </row>
    <row r="24" spans="1:6">
      <c r="A24" s="89">
        <v>23</v>
      </c>
      <c r="B24" s="89" t="s">
        <v>24</v>
      </c>
      <c r="C24" s="15">
        <v>17374.519354838707</v>
      </c>
      <c r="D24" s="15">
        <v>5836.0599999999995</v>
      </c>
      <c r="E24" s="51">
        <f t="shared" si="0"/>
        <v>33.589763727044854</v>
      </c>
      <c r="F24" s="249" t="str">
        <f>СВОД!E24</f>
        <v>Мансурова</v>
      </c>
    </row>
    <row r="25" spans="1:6">
      <c r="A25" s="89">
        <v>24</v>
      </c>
      <c r="B25" s="89" t="s">
        <v>25</v>
      </c>
      <c r="C25" s="15">
        <v>24732.1</v>
      </c>
      <c r="D25" s="15">
        <v>11050.2</v>
      </c>
      <c r="E25" s="51">
        <f t="shared" si="0"/>
        <v>44.679586448380853</v>
      </c>
      <c r="F25" s="249" t="str">
        <f>СВОД!E25</f>
        <v>Ахрамеева</v>
      </c>
    </row>
    <row r="26" spans="1:6">
      <c r="A26" s="89">
        <v>25</v>
      </c>
      <c r="B26" s="89" t="s">
        <v>26</v>
      </c>
      <c r="C26" s="15">
        <v>26089.000000000004</v>
      </c>
      <c r="D26" s="15">
        <v>17216.53</v>
      </c>
      <c r="E26" s="51">
        <f t="shared" si="0"/>
        <v>65.991528996895227</v>
      </c>
      <c r="F26" s="249" t="str">
        <f>СВОД!E26</f>
        <v>Мансурова</v>
      </c>
    </row>
    <row r="27" spans="1:6">
      <c r="A27" s="89">
        <v>26</v>
      </c>
      <c r="B27" s="89" t="s">
        <v>27</v>
      </c>
      <c r="C27" s="15">
        <v>29098</v>
      </c>
      <c r="D27" s="15">
        <v>21240</v>
      </c>
      <c r="E27" s="51">
        <f t="shared" si="0"/>
        <v>72.994707540037112</v>
      </c>
      <c r="F27" s="249" t="str">
        <f>СВОД!E27</f>
        <v>Жарникова</v>
      </c>
    </row>
    <row r="28" spans="1:6">
      <c r="A28" s="89">
        <v>27</v>
      </c>
      <c r="B28" s="89" t="s">
        <v>28</v>
      </c>
      <c r="C28" s="15">
        <v>19741.299999999996</v>
      </c>
      <c r="D28" s="15">
        <v>13489.37</v>
      </c>
      <c r="E28" s="51">
        <f t="shared" si="0"/>
        <v>68.330707704153241</v>
      </c>
      <c r="F28" s="249" t="str">
        <f>СВОД!E28</f>
        <v>Клементьева</v>
      </c>
    </row>
    <row r="29" spans="1:6">
      <c r="A29" s="89">
        <v>28</v>
      </c>
      <c r="B29" s="89" t="s">
        <v>29</v>
      </c>
      <c r="C29" s="15">
        <v>26255.399999999998</v>
      </c>
      <c r="D29" s="15">
        <v>23943.530000000002</v>
      </c>
      <c r="E29" s="51">
        <f t="shared" si="0"/>
        <v>91.194687569033434</v>
      </c>
      <c r="F29" s="249" t="str">
        <f>СВОД!E29</f>
        <v>Калинина</v>
      </c>
    </row>
    <row r="30" spans="1:6">
      <c r="A30" s="89">
        <v>29</v>
      </c>
      <c r="B30" s="89" t="s">
        <v>30</v>
      </c>
      <c r="C30" s="15">
        <v>25159.9</v>
      </c>
      <c r="D30" s="15">
        <v>11353.500000000002</v>
      </c>
      <c r="E30" s="51">
        <f t="shared" si="0"/>
        <v>45.125378081788881</v>
      </c>
      <c r="F30" s="249" t="str">
        <f>СВОД!E30</f>
        <v>Неуймина</v>
      </c>
    </row>
    <row r="31" spans="1:6">
      <c r="A31" s="89">
        <v>30</v>
      </c>
      <c r="B31" s="136" t="s">
        <v>31</v>
      </c>
      <c r="C31" s="15">
        <v>33466.399999999994</v>
      </c>
      <c r="D31" s="16">
        <v>19973.050000000003</v>
      </c>
      <c r="E31" s="51">
        <f t="shared" si="0"/>
        <v>59.680903831903066</v>
      </c>
      <c r="F31" s="249" t="str">
        <f>СВОД!E31</f>
        <v>Калинина</v>
      </c>
    </row>
    <row r="32" spans="1:6">
      <c r="A32" s="89">
        <v>31</v>
      </c>
      <c r="B32" s="136" t="s">
        <v>32</v>
      </c>
      <c r="C32" s="15">
        <v>25720.399999999994</v>
      </c>
      <c r="D32" s="16">
        <v>19135.34</v>
      </c>
      <c r="E32" s="51">
        <f t="shared" si="0"/>
        <v>74.397521033887514</v>
      </c>
      <c r="F32" s="249" t="str">
        <f>СВОД!E32</f>
        <v>Мазырин</v>
      </c>
    </row>
    <row r="33" spans="1:6">
      <c r="A33" s="89">
        <v>32</v>
      </c>
      <c r="B33" s="136" t="s">
        <v>33</v>
      </c>
      <c r="C33" s="15">
        <v>33494.600000000006</v>
      </c>
      <c r="D33" s="16">
        <v>17646.509999999998</v>
      </c>
      <c r="E33" s="51">
        <f t="shared" si="0"/>
        <v>52.68464170343875</v>
      </c>
      <c r="F33" s="249" t="str">
        <f>СВОД!E33</f>
        <v>Ахрамеева</v>
      </c>
    </row>
    <row r="34" spans="1:6">
      <c r="A34" s="89">
        <v>33</v>
      </c>
      <c r="B34" s="136" t="s">
        <v>34</v>
      </c>
      <c r="C34" s="15">
        <v>57525.5</v>
      </c>
      <c r="D34" s="16">
        <v>38263.270000000004</v>
      </c>
      <c r="E34" s="51">
        <f t="shared" si="0"/>
        <v>66.515319293183026</v>
      </c>
      <c r="F34" s="249" t="str">
        <f>СВОД!E34</f>
        <v>Ахрамеева</v>
      </c>
    </row>
    <row r="35" spans="1:6">
      <c r="A35" s="89">
        <v>34</v>
      </c>
      <c r="B35" s="136" t="s">
        <v>35</v>
      </c>
      <c r="C35" s="15">
        <v>24053.5</v>
      </c>
      <c r="D35" s="16">
        <v>14001.830000000002</v>
      </c>
      <c r="E35" s="51">
        <f t="shared" si="0"/>
        <v>58.211195875860064</v>
      </c>
      <c r="F35" s="249" t="str">
        <f>СВОД!E35</f>
        <v>Мансурова</v>
      </c>
    </row>
    <row r="36" spans="1:6">
      <c r="A36" s="89">
        <v>35</v>
      </c>
      <c r="B36" s="136" t="s">
        <v>36</v>
      </c>
      <c r="C36" s="15">
        <v>23221.9</v>
      </c>
      <c r="D36" s="16">
        <v>10655.1</v>
      </c>
      <c r="E36" s="51">
        <f t="shared" si="0"/>
        <v>45.883842407382687</v>
      </c>
      <c r="F36" s="249" t="str">
        <f>СВОД!E36</f>
        <v>Ахрамеева</v>
      </c>
    </row>
    <row r="37" spans="1:6">
      <c r="A37" s="89">
        <v>36</v>
      </c>
      <c r="B37" s="136" t="s">
        <v>37</v>
      </c>
      <c r="C37" s="15">
        <v>23947.300000000007</v>
      </c>
      <c r="D37" s="16">
        <v>13190.750000000004</v>
      </c>
      <c r="E37" s="51">
        <f t="shared" si="0"/>
        <v>55.082410125567392</v>
      </c>
      <c r="F37" s="249" t="str">
        <f>СВОД!E37</f>
        <v>Мазырин</v>
      </c>
    </row>
    <row r="38" spans="1:6">
      <c r="A38" s="89">
        <v>37</v>
      </c>
      <c r="B38" s="136" t="s">
        <v>38</v>
      </c>
      <c r="C38" s="15">
        <v>19955.399999999998</v>
      </c>
      <c r="D38" s="16">
        <v>11113.04</v>
      </c>
      <c r="E38" s="51">
        <f t="shared" si="0"/>
        <v>55.689387333754283</v>
      </c>
      <c r="F38" s="249" t="str">
        <f>СВОД!E38</f>
        <v>Жарникова</v>
      </c>
    </row>
    <row r="39" spans="1:6">
      <c r="A39" s="89">
        <v>38</v>
      </c>
      <c r="B39" s="136" t="s">
        <v>39</v>
      </c>
      <c r="C39" s="15">
        <v>31818.400000000001</v>
      </c>
      <c r="D39" s="16">
        <v>12966.02</v>
      </c>
      <c r="E39" s="51">
        <f t="shared" si="0"/>
        <v>40.750069142383019</v>
      </c>
      <c r="F39" s="249" t="str">
        <f>СВОД!E39</f>
        <v>Хасанов</v>
      </c>
    </row>
    <row r="40" spans="1:6">
      <c r="A40" s="89">
        <v>39</v>
      </c>
      <c r="B40" s="136" t="s">
        <v>40</v>
      </c>
      <c r="C40" s="15">
        <v>42060.30000000001</v>
      </c>
      <c r="D40" s="16">
        <v>34967.969999999994</v>
      </c>
      <c r="E40" s="51">
        <f t="shared" si="0"/>
        <v>83.137709431459086</v>
      </c>
      <c r="F40" s="249" t="str">
        <f>СВОД!E40</f>
        <v>Ахрамеева</v>
      </c>
    </row>
    <row r="41" spans="1:6">
      <c r="A41" s="89">
        <v>40</v>
      </c>
      <c r="B41" s="136" t="s">
        <v>41</v>
      </c>
      <c r="C41" s="15">
        <v>19937.100000000006</v>
      </c>
      <c r="D41" s="16">
        <v>14645.69</v>
      </c>
      <c r="E41" s="51">
        <f t="shared" si="0"/>
        <v>73.459480064803785</v>
      </c>
      <c r="F41" s="249" t="str">
        <f>СВОД!E41</f>
        <v>Ахрамеева</v>
      </c>
    </row>
    <row r="42" spans="1:6">
      <c r="A42" s="89">
        <v>41</v>
      </c>
      <c r="B42" s="136" t="s">
        <v>42</v>
      </c>
      <c r="C42" s="15">
        <v>23389.599999999999</v>
      </c>
      <c r="D42" s="16">
        <v>25323.320000000003</v>
      </c>
      <c r="E42" s="51">
        <f t="shared" si="0"/>
        <v>108.26743509936041</v>
      </c>
      <c r="F42" s="249" t="str">
        <f>СВОД!E42</f>
        <v>Неуймина</v>
      </c>
    </row>
    <row r="43" spans="1:6">
      <c r="A43" s="89">
        <v>42</v>
      </c>
      <c r="B43" s="136" t="s">
        <v>43</v>
      </c>
      <c r="C43" s="15">
        <v>28297.8</v>
      </c>
      <c r="D43" s="16">
        <v>14202.36</v>
      </c>
      <c r="E43" s="51">
        <f t="shared" si="0"/>
        <v>50.188919279944024</v>
      </c>
      <c r="F43" s="249" t="str">
        <f>СВОД!E43</f>
        <v>Клементьева</v>
      </c>
    </row>
    <row r="44" spans="1:6">
      <c r="A44" s="89">
        <v>43</v>
      </c>
      <c r="B44" s="136" t="s">
        <v>44</v>
      </c>
      <c r="C44" s="15">
        <v>19920.900000000001</v>
      </c>
      <c r="D44" s="16">
        <v>9046.4200000000019</v>
      </c>
      <c r="E44" s="51">
        <f t="shared" si="0"/>
        <v>45.41170328649811</v>
      </c>
      <c r="F44" s="249" t="str">
        <f>СВОД!E44</f>
        <v>Неуймина</v>
      </c>
    </row>
    <row r="45" spans="1:6">
      <c r="A45" s="89">
        <v>44</v>
      </c>
      <c r="B45" s="136" t="s">
        <v>45</v>
      </c>
      <c r="C45" s="15">
        <v>32704.800000000003</v>
      </c>
      <c r="D45" s="16">
        <v>16620.219999999998</v>
      </c>
      <c r="E45" s="51">
        <f t="shared" si="0"/>
        <v>50.818901201046927</v>
      </c>
      <c r="F45" s="249" t="str">
        <f>СВОД!E45</f>
        <v>Клементьева</v>
      </c>
    </row>
    <row r="46" spans="1:6">
      <c r="A46" s="89">
        <v>45</v>
      </c>
      <c r="B46" s="136" t="s">
        <v>46</v>
      </c>
      <c r="C46" s="15">
        <v>32271.099999999991</v>
      </c>
      <c r="D46" s="16">
        <v>25364.620000000006</v>
      </c>
      <c r="E46" s="51">
        <f t="shared" si="0"/>
        <v>78.598560321774016</v>
      </c>
      <c r="F46" s="249" t="str">
        <f>СВОД!E46</f>
        <v>Мансурова</v>
      </c>
    </row>
    <row r="47" spans="1:6">
      <c r="A47" s="89">
        <v>46</v>
      </c>
      <c r="B47" s="136" t="s">
        <v>47</v>
      </c>
      <c r="C47" s="15">
        <v>26521.599999999995</v>
      </c>
      <c r="D47" s="16">
        <v>18308.589999999997</v>
      </c>
      <c r="E47" s="51">
        <f t="shared" si="0"/>
        <v>69.032750663610045</v>
      </c>
      <c r="F47" s="249" t="str">
        <f>СВОД!E47</f>
        <v>Хасанов</v>
      </c>
    </row>
    <row r="48" spans="1:6">
      <c r="A48" s="89">
        <v>47</v>
      </c>
      <c r="B48" s="136" t="s">
        <v>48</v>
      </c>
      <c r="C48" s="15">
        <v>25808</v>
      </c>
      <c r="D48" s="16">
        <v>14556.970000000001</v>
      </c>
      <c r="E48" s="51">
        <f t="shared" si="0"/>
        <v>56.40487445753255</v>
      </c>
      <c r="F48" s="249" t="str">
        <f>СВОД!E48</f>
        <v>Неуймина</v>
      </c>
    </row>
    <row r="49" spans="1:6">
      <c r="A49" s="89">
        <v>48</v>
      </c>
      <c r="B49" s="136" t="s">
        <v>49</v>
      </c>
      <c r="C49" s="15">
        <v>34446.300000000003</v>
      </c>
      <c r="D49" s="16">
        <v>17889.53</v>
      </c>
      <c r="E49" s="51">
        <f t="shared" si="0"/>
        <v>51.934547396962806</v>
      </c>
      <c r="F49" s="249" t="str">
        <f>СВОД!E49</f>
        <v>Мазырин</v>
      </c>
    </row>
    <row r="50" spans="1:6">
      <c r="A50" s="89">
        <v>49</v>
      </c>
      <c r="B50" s="136" t="s">
        <v>50</v>
      </c>
      <c r="C50" s="15">
        <v>30088.399999999998</v>
      </c>
      <c r="D50" s="16">
        <v>15501.49</v>
      </c>
      <c r="E50" s="51">
        <f t="shared" si="0"/>
        <v>51.51982159237447</v>
      </c>
      <c r="F50" s="249" t="str">
        <f>СВОД!E50</f>
        <v>Жарникова</v>
      </c>
    </row>
    <row r="51" spans="1:6">
      <c r="A51" s="89">
        <v>50</v>
      </c>
      <c r="B51" s="136" t="s">
        <v>51</v>
      </c>
      <c r="C51" s="15">
        <v>18860.300000000003</v>
      </c>
      <c r="D51" s="16">
        <v>15612.319999999998</v>
      </c>
      <c r="E51" s="51">
        <f t="shared" si="0"/>
        <v>82.77874689161888</v>
      </c>
      <c r="F51" s="249" t="str">
        <f>СВОД!E51</f>
        <v>Ахрамеева</v>
      </c>
    </row>
    <row r="52" spans="1:6">
      <c r="A52" s="89">
        <v>51</v>
      </c>
      <c r="B52" s="136" t="s">
        <v>52</v>
      </c>
      <c r="C52" s="15">
        <v>39119.799999999996</v>
      </c>
      <c r="D52" s="16">
        <v>19424.999999999996</v>
      </c>
      <c r="E52" s="51">
        <f t="shared" si="0"/>
        <v>49.6551618362057</v>
      </c>
      <c r="F52" s="249" t="str">
        <f>СВОД!E52</f>
        <v>Мансурова</v>
      </c>
    </row>
    <row r="53" spans="1:6">
      <c r="A53" s="89">
        <v>52</v>
      </c>
      <c r="B53" s="136" t="s">
        <v>53</v>
      </c>
      <c r="C53" s="15">
        <v>18463.599999999999</v>
      </c>
      <c r="D53" s="16">
        <v>15253.720000000001</v>
      </c>
      <c r="E53" s="51">
        <f t="shared" si="0"/>
        <v>82.615091314803195</v>
      </c>
      <c r="F53" s="249" t="str">
        <f>СВОД!E53</f>
        <v>Петухов</v>
      </c>
    </row>
    <row r="54" spans="1:6">
      <c r="A54" s="89">
        <v>53</v>
      </c>
      <c r="B54" s="136" t="s">
        <v>54</v>
      </c>
      <c r="C54" s="15">
        <v>17061.900000000001</v>
      </c>
      <c r="D54" s="16">
        <v>12757.66</v>
      </c>
      <c r="E54" s="51">
        <f t="shared" si="0"/>
        <v>74.772797871280446</v>
      </c>
      <c r="F54" s="249" t="str">
        <f>СВОД!E54</f>
        <v>Петухов</v>
      </c>
    </row>
    <row r="55" spans="1:6">
      <c r="A55" s="89">
        <v>54</v>
      </c>
      <c r="B55" s="136" t="s">
        <v>55</v>
      </c>
      <c r="C55" s="15">
        <v>16952.199999999997</v>
      </c>
      <c r="D55" s="16">
        <v>13482.259999999998</v>
      </c>
      <c r="E55" s="51">
        <f t="shared" si="0"/>
        <v>79.531034320029264</v>
      </c>
      <c r="F55" s="249" t="str">
        <f>СВОД!E55</f>
        <v>Жарникова</v>
      </c>
    </row>
    <row r="56" spans="1:6">
      <c r="A56" s="89">
        <v>55</v>
      </c>
      <c r="B56" s="136" t="s">
        <v>56</v>
      </c>
      <c r="C56" s="15">
        <v>18742.800000000003</v>
      </c>
      <c r="D56" s="16">
        <v>12462.679999999998</v>
      </c>
      <c r="E56" s="51">
        <f t="shared" si="0"/>
        <v>66.493160040122063</v>
      </c>
      <c r="F56" s="249" t="str">
        <f>СВОД!E56</f>
        <v>Жарникова</v>
      </c>
    </row>
    <row r="57" spans="1:6">
      <c r="A57" s="89">
        <v>56</v>
      </c>
      <c r="B57" s="136" t="s">
        <v>57</v>
      </c>
      <c r="C57" s="15">
        <v>38086.6</v>
      </c>
      <c r="D57" s="16">
        <v>19044.980000000003</v>
      </c>
      <c r="E57" s="51">
        <f t="shared" si="0"/>
        <v>50.004411000194303</v>
      </c>
      <c r="F57" s="249" t="str">
        <f>СВОД!E57</f>
        <v>Жарникова</v>
      </c>
    </row>
    <row r="58" spans="1:6">
      <c r="A58" s="89">
        <v>58</v>
      </c>
      <c r="B58" s="136" t="s">
        <v>59</v>
      </c>
      <c r="C58" s="15">
        <v>41432.000000000007</v>
      </c>
      <c r="D58" s="16">
        <v>23691.950000000004</v>
      </c>
      <c r="E58" s="51">
        <f t="shared" si="0"/>
        <v>57.182733153118356</v>
      </c>
      <c r="F58" s="249" t="str">
        <f>СВОД!E58</f>
        <v>Ахрамеева</v>
      </c>
    </row>
    <row r="59" spans="1:6">
      <c r="A59" s="89">
        <v>59</v>
      </c>
      <c r="B59" s="136" t="s">
        <v>60</v>
      </c>
      <c r="C59" s="15">
        <v>19784.000000000007</v>
      </c>
      <c r="D59" s="16">
        <v>15227.569999999998</v>
      </c>
      <c r="E59" s="51">
        <f t="shared" si="0"/>
        <v>76.969116457743596</v>
      </c>
      <c r="F59" s="249" t="str">
        <f>СВОД!E59</f>
        <v>Ахрамеева</v>
      </c>
    </row>
    <row r="60" spans="1:6">
      <c r="A60" s="89">
        <v>60</v>
      </c>
      <c r="B60" s="136" t="s">
        <v>61</v>
      </c>
      <c r="C60" s="15">
        <v>23531.300000000003</v>
      </c>
      <c r="D60" s="16">
        <v>9987.07</v>
      </c>
      <c r="E60" s="51">
        <f t="shared" si="0"/>
        <v>42.441641558264941</v>
      </c>
      <c r="F60" s="249" t="str">
        <f>СВОД!E60</f>
        <v>Ахрамеева</v>
      </c>
    </row>
    <row r="61" spans="1:6">
      <c r="A61" s="89">
        <v>61</v>
      </c>
      <c r="B61" s="136" t="s">
        <v>62</v>
      </c>
      <c r="C61" s="15">
        <v>15035.6</v>
      </c>
      <c r="D61" s="16">
        <v>112453.78</v>
      </c>
      <c r="E61" s="51">
        <f t="shared" si="0"/>
        <v>747.916810769108</v>
      </c>
      <c r="F61" s="249" t="str">
        <f>СВОД!E61</f>
        <v>Трусов</v>
      </c>
    </row>
    <row r="62" spans="1:6">
      <c r="A62" s="89">
        <v>62</v>
      </c>
      <c r="B62" s="136" t="s">
        <v>63</v>
      </c>
      <c r="C62" s="15">
        <v>23503.9</v>
      </c>
      <c r="D62" s="16">
        <v>23955.77</v>
      </c>
      <c r="E62" s="51">
        <f t="shared" si="0"/>
        <v>101.92253200532677</v>
      </c>
      <c r="F62" s="249" t="str">
        <f>СВОД!E62</f>
        <v>Неуймина</v>
      </c>
    </row>
    <row r="63" spans="1:6">
      <c r="A63" s="89">
        <v>63</v>
      </c>
      <c r="B63" s="136" t="s">
        <v>64</v>
      </c>
      <c r="C63" s="15">
        <v>20513.199999999997</v>
      </c>
      <c r="D63" s="16">
        <v>15656.82</v>
      </c>
      <c r="E63" s="51">
        <f t="shared" si="0"/>
        <v>76.325585476668692</v>
      </c>
      <c r="F63" s="249" t="str">
        <f>СВОД!E63</f>
        <v>Ахрамеева</v>
      </c>
    </row>
    <row r="64" spans="1:6">
      <c r="A64" s="89">
        <v>64</v>
      </c>
      <c r="B64" s="136" t="s">
        <v>65</v>
      </c>
      <c r="C64" s="15">
        <v>20264.400000000001</v>
      </c>
      <c r="D64" s="16">
        <v>12658.23</v>
      </c>
      <c r="E64" s="51">
        <f t="shared" si="0"/>
        <v>62.465357967667437</v>
      </c>
      <c r="F64" s="249" t="str">
        <f>СВОД!E64</f>
        <v>Мазырин</v>
      </c>
    </row>
    <row r="65" spans="1:6">
      <c r="A65" s="89">
        <v>65</v>
      </c>
      <c r="B65" s="136" t="s">
        <v>66</v>
      </c>
      <c r="C65" s="15">
        <v>21966.800000000003</v>
      </c>
      <c r="D65" s="16">
        <v>14583.029999999999</v>
      </c>
      <c r="E65" s="51">
        <f t="shared" si="0"/>
        <v>66.38668354061582</v>
      </c>
      <c r="F65" s="249" t="str">
        <f>СВОД!E65</f>
        <v>Калинина</v>
      </c>
    </row>
    <row r="66" spans="1:6">
      <c r="A66" s="89">
        <v>66</v>
      </c>
      <c r="B66" s="136" t="s">
        <v>67</v>
      </c>
      <c r="C66" s="15">
        <v>15242.199999999999</v>
      </c>
      <c r="D66" s="16">
        <v>10402.929999999998</v>
      </c>
      <c r="E66" s="51">
        <f t="shared" si="0"/>
        <v>68.250843054152284</v>
      </c>
      <c r="F66" s="249" t="str">
        <f>СВОД!E66</f>
        <v>Клементьева</v>
      </c>
    </row>
    <row r="67" spans="1:6">
      <c r="A67" s="89">
        <v>67</v>
      </c>
      <c r="B67" s="136" t="s">
        <v>68</v>
      </c>
      <c r="C67" s="15">
        <v>43581.700000000004</v>
      </c>
      <c r="D67" s="16">
        <v>27022.45</v>
      </c>
      <c r="E67" s="51">
        <f t="shared" ref="E67:E136" si="1">D67/C67*100</f>
        <v>62.004120995739029</v>
      </c>
      <c r="F67" s="249" t="str">
        <f>СВОД!E67</f>
        <v>Мансурова</v>
      </c>
    </row>
    <row r="68" spans="1:6">
      <c r="A68" s="89">
        <v>68</v>
      </c>
      <c r="B68" s="136" t="s">
        <v>69</v>
      </c>
      <c r="C68" s="15">
        <v>31544.6</v>
      </c>
      <c r="D68" s="16">
        <v>14174.699999999999</v>
      </c>
      <c r="E68" s="51">
        <f t="shared" si="1"/>
        <v>44.935424763667946</v>
      </c>
      <c r="F68" s="249" t="str">
        <f>СВОД!E68</f>
        <v>Ахтямова</v>
      </c>
    </row>
    <row r="69" spans="1:6">
      <c r="A69" s="89">
        <v>69</v>
      </c>
      <c r="B69" s="136" t="s">
        <v>70</v>
      </c>
      <c r="C69" s="15">
        <v>32695.5</v>
      </c>
      <c r="D69" s="16">
        <v>23244.690000000002</v>
      </c>
      <c r="E69" s="51">
        <f t="shared" si="1"/>
        <v>71.09446254071662</v>
      </c>
      <c r="F69" s="249" t="str">
        <f>СВОД!E69</f>
        <v>Петухов</v>
      </c>
    </row>
    <row r="70" spans="1:6">
      <c r="A70" s="89">
        <v>70</v>
      </c>
      <c r="B70" s="136" t="s">
        <v>71</v>
      </c>
      <c r="C70" s="15">
        <v>29645.9</v>
      </c>
      <c r="D70" s="16">
        <v>18776.86</v>
      </c>
      <c r="E70" s="51">
        <f t="shared" si="1"/>
        <v>63.337122502605759</v>
      </c>
      <c r="F70" s="249" t="str">
        <f>СВОД!E70</f>
        <v>Мансурова</v>
      </c>
    </row>
    <row r="71" spans="1:6">
      <c r="A71" s="89">
        <v>71</v>
      </c>
      <c r="B71" s="136" t="s">
        <v>72</v>
      </c>
      <c r="C71" s="15">
        <v>33608.699999999997</v>
      </c>
      <c r="D71" s="16">
        <v>23744.200000000004</v>
      </c>
      <c r="E71" s="51">
        <f t="shared" si="1"/>
        <v>70.648968868179978</v>
      </c>
      <c r="F71" s="249" t="str">
        <f>СВОД!E71</f>
        <v>Хасанов</v>
      </c>
    </row>
    <row r="72" spans="1:6">
      <c r="A72" s="89">
        <v>72</v>
      </c>
      <c r="B72" s="136" t="s">
        <v>73</v>
      </c>
      <c r="C72" s="15">
        <v>16734.699999999997</v>
      </c>
      <c r="D72" s="16">
        <v>17031.3</v>
      </c>
      <c r="E72" s="51">
        <f t="shared" si="1"/>
        <v>101.77236520523225</v>
      </c>
      <c r="F72" s="249" t="str">
        <f>СВОД!E72</f>
        <v>Савченко</v>
      </c>
    </row>
    <row r="73" spans="1:6">
      <c r="A73" s="89">
        <v>73</v>
      </c>
      <c r="B73" s="136" t="s">
        <v>165</v>
      </c>
      <c r="C73" s="15">
        <v>23682.2</v>
      </c>
      <c r="D73" s="16">
        <v>19505.379999999997</v>
      </c>
      <c r="E73" s="51">
        <f t="shared" si="1"/>
        <v>82.363040595890567</v>
      </c>
      <c r="F73" s="249" t="str">
        <f>СВОД!E73</f>
        <v>Савченко</v>
      </c>
    </row>
    <row r="74" spans="1:6">
      <c r="A74" s="89">
        <v>74</v>
      </c>
      <c r="B74" s="136" t="s">
        <v>166</v>
      </c>
      <c r="C74" s="15">
        <v>22351.900000000005</v>
      </c>
      <c r="D74" s="16">
        <v>14987.619999999997</v>
      </c>
      <c r="E74" s="51">
        <f t="shared" si="1"/>
        <v>67.053002205629014</v>
      </c>
      <c r="F74" s="249" t="str">
        <f>СВОД!E74</f>
        <v>Жарникова</v>
      </c>
    </row>
    <row r="75" spans="1:6">
      <c r="A75" s="199">
        <v>75</v>
      </c>
      <c r="B75" s="151" t="s">
        <v>568</v>
      </c>
      <c r="C75" s="15">
        <v>36225.500000000015</v>
      </c>
      <c r="D75" s="16">
        <v>28931.889999999996</v>
      </c>
      <c r="E75" s="51">
        <f t="shared" si="1"/>
        <v>79.866088804847365</v>
      </c>
      <c r="F75" s="249" t="str">
        <f>СВОД!E75</f>
        <v>Хасанов</v>
      </c>
    </row>
    <row r="76" spans="1:6">
      <c r="A76" s="132">
        <v>76</v>
      </c>
      <c r="B76" s="151" t="s">
        <v>478</v>
      </c>
      <c r="C76" s="15">
        <v>14342.9</v>
      </c>
      <c r="D76" s="16">
        <v>9943.0299999999988</v>
      </c>
      <c r="E76" s="51">
        <f t="shared" si="1"/>
        <v>69.323707200078076</v>
      </c>
      <c r="F76" s="249" t="str">
        <f>СВОД!E76</f>
        <v>Трусов</v>
      </c>
    </row>
    <row r="77" spans="1:6">
      <c r="A77" s="1">
        <v>77</v>
      </c>
      <c r="B77" s="136" t="s">
        <v>445</v>
      </c>
      <c r="C77" s="15">
        <v>30606.799999999996</v>
      </c>
      <c r="D77" s="16">
        <v>12733.180000000004</v>
      </c>
      <c r="E77" s="51">
        <f t="shared" si="1"/>
        <v>41.602454356548236</v>
      </c>
      <c r="F77" s="249" t="str">
        <f>СВОД!E77</f>
        <v>Хасанов</v>
      </c>
    </row>
    <row r="78" spans="1:6">
      <c r="A78" s="132">
        <v>78</v>
      </c>
      <c r="B78" s="151" t="s">
        <v>444</v>
      </c>
      <c r="C78" s="15">
        <v>19447.400000000001</v>
      </c>
      <c r="D78" s="16">
        <v>13388.65</v>
      </c>
      <c r="E78" s="51">
        <f t="shared" si="1"/>
        <v>68.845449777348122</v>
      </c>
      <c r="F78" s="249" t="str">
        <f>СВОД!E78</f>
        <v>Ахрамеева</v>
      </c>
    </row>
    <row r="79" spans="1:6">
      <c r="A79" s="132">
        <v>79</v>
      </c>
      <c r="B79" s="151" t="s">
        <v>482</v>
      </c>
      <c r="C79" s="15">
        <v>30135.200000000001</v>
      </c>
      <c r="D79" s="16">
        <v>14015.729999999998</v>
      </c>
      <c r="E79" s="51">
        <f t="shared" si="1"/>
        <v>46.509497199288532</v>
      </c>
      <c r="F79" s="249" t="str">
        <f>СВОД!E79</f>
        <v>Клементьева</v>
      </c>
    </row>
    <row r="80" spans="1:6">
      <c r="A80" s="1">
        <v>80</v>
      </c>
      <c r="B80" s="136" t="s">
        <v>475</v>
      </c>
      <c r="C80" s="15">
        <v>13237.999999999996</v>
      </c>
      <c r="D80" s="16">
        <v>12983.96</v>
      </c>
      <c r="E80" s="51">
        <f t="shared" si="1"/>
        <v>98.080978999848938</v>
      </c>
      <c r="F80" s="249" t="str">
        <f>СВОД!E80</f>
        <v>Емельянова</v>
      </c>
    </row>
    <row r="81" spans="1:6">
      <c r="A81" s="132">
        <v>81</v>
      </c>
      <c r="B81" s="151" t="s">
        <v>514</v>
      </c>
      <c r="C81" s="15">
        <v>26582.5</v>
      </c>
      <c r="D81" s="16">
        <v>13357.570000000002</v>
      </c>
      <c r="E81" s="51">
        <f t="shared" si="1"/>
        <v>50.249487444747487</v>
      </c>
      <c r="F81" s="249" t="str">
        <f>СВОД!E81</f>
        <v>Дарьин</v>
      </c>
    </row>
    <row r="82" spans="1:6">
      <c r="A82" s="132">
        <v>82</v>
      </c>
      <c r="B82" s="133" t="s">
        <v>473</v>
      </c>
      <c r="C82" s="15">
        <v>17680.600000000002</v>
      </c>
      <c r="D82" s="16">
        <v>15005.85</v>
      </c>
      <c r="E82" s="51">
        <f t="shared" si="1"/>
        <v>84.871836928611017</v>
      </c>
      <c r="F82" s="249" t="str">
        <f>СВОД!E82</f>
        <v>Неуймина</v>
      </c>
    </row>
    <row r="83" spans="1:6">
      <c r="A83" s="1">
        <v>83</v>
      </c>
      <c r="B83" s="2" t="s">
        <v>502</v>
      </c>
      <c r="C83" s="15">
        <v>20728.7</v>
      </c>
      <c r="D83" s="16">
        <v>13345.91</v>
      </c>
      <c r="E83" s="51">
        <f t="shared" si="1"/>
        <v>64.383728839724625</v>
      </c>
      <c r="F83" s="249" t="str">
        <f>СВОД!E83</f>
        <v>Мансурова</v>
      </c>
    </row>
    <row r="84" spans="1:6">
      <c r="A84" s="1">
        <v>84</v>
      </c>
      <c r="B84" s="2" t="s">
        <v>479</v>
      </c>
      <c r="C84" s="15">
        <v>31028.999999999996</v>
      </c>
      <c r="D84" s="16">
        <v>24177.460000000003</v>
      </c>
      <c r="E84" s="51">
        <f t="shared" si="1"/>
        <v>77.91891456379517</v>
      </c>
      <c r="F84" s="249" t="str">
        <f>СВОД!E84</f>
        <v>Савченко</v>
      </c>
    </row>
    <row r="85" spans="1:6">
      <c r="A85" s="1">
        <v>85</v>
      </c>
      <c r="B85" s="2" t="s">
        <v>474</v>
      </c>
      <c r="C85" s="15">
        <v>36680.499999999993</v>
      </c>
      <c r="D85" s="16">
        <v>25410.109999999997</v>
      </c>
      <c r="E85" s="51">
        <f t="shared" si="1"/>
        <v>69.274164746936378</v>
      </c>
      <c r="F85" s="249" t="str">
        <f>СВОД!E85</f>
        <v>Мазырин</v>
      </c>
    </row>
    <row r="86" spans="1:6">
      <c r="A86" s="1">
        <v>86</v>
      </c>
      <c r="B86" s="2" t="s">
        <v>480</v>
      </c>
      <c r="C86" s="15">
        <v>26108.1</v>
      </c>
      <c r="D86" s="16">
        <v>15487.539999999997</v>
      </c>
      <c r="E86" s="51">
        <f t="shared" si="1"/>
        <v>59.320823805638852</v>
      </c>
      <c r="F86" s="249" t="str">
        <f>СВОД!E86</f>
        <v>Жарникова</v>
      </c>
    </row>
    <row r="87" spans="1:6">
      <c r="A87" s="1">
        <v>87</v>
      </c>
      <c r="B87" s="2" t="s">
        <v>481</v>
      </c>
      <c r="C87" s="15">
        <v>19526.2</v>
      </c>
      <c r="D87" s="16">
        <v>13444.439999999999</v>
      </c>
      <c r="E87" s="51">
        <f t="shared" si="1"/>
        <v>68.853335518431635</v>
      </c>
      <c r="F87" s="249" t="str">
        <f>СВОД!E87</f>
        <v>Мансурова</v>
      </c>
    </row>
    <row r="88" spans="1:6">
      <c r="A88" s="1">
        <v>88</v>
      </c>
      <c r="B88" s="136" t="s">
        <v>503</v>
      </c>
      <c r="C88" s="15">
        <v>27847.200000000008</v>
      </c>
      <c r="D88" s="16">
        <v>15676.740000000002</v>
      </c>
      <c r="E88" s="51">
        <f t="shared" si="1"/>
        <v>56.295570111178129</v>
      </c>
      <c r="F88" s="249" t="str">
        <f>СВОД!E88</f>
        <v>Жарникова</v>
      </c>
    </row>
    <row r="89" spans="1:6">
      <c r="A89" s="1">
        <v>89</v>
      </c>
      <c r="B89" s="2" t="s">
        <v>507</v>
      </c>
      <c r="C89" s="15">
        <v>23857.3</v>
      </c>
      <c r="D89" s="16">
        <v>13537.48</v>
      </c>
      <c r="E89" s="51">
        <f t="shared" si="1"/>
        <v>56.743554383773521</v>
      </c>
      <c r="F89" s="249" t="str">
        <f>СВОД!E89</f>
        <v>Калинина</v>
      </c>
    </row>
    <row r="90" spans="1:6">
      <c r="A90" s="132">
        <v>90</v>
      </c>
      <c r="B90" s="133" t="s">
        <v>537</v>
      </c>
      <c r="C90" s="15">
        <v>18247.799999999996</v>
      </c>
      <c r="D90" s="16">
        <v>17395.689999999999</v>
      </c>
      <c r="E90" s="51">
        <f t="shared" si="1"/>
        <v>95.33034119181491</v>
      </c>
      <c r="F90" s="249" t="str">
        <f>СВОД!E90</f>
        <v>Калинина</v>
      </c>
    </row>
    <row r="91" spans="1:6">
      <c r="A91" s="132">
        <v>91</v>
      </c>
      <c r="B91" s="133" t="s">
        <v>505</v>
      </c>
      <c r="C91" s="15">
        <v>29530.299999999996</v>
      </c>
      <c r="D91" s="16">
        <v>18845.600000000002</v>
      </c>
      <c r="E91" s="51">
        <f t="shared" si="1"/>
        <v>63.817841335848279</v>
      </c>
      <c r="F91" s="249" t="str">
        <f>СВОД!E91</f>
        <v>Ахрамеева</v>
      </c>
    </row>
    <row r="92" spans="1:6">
      <c r="A92" s="1">
        <v>92</v>
      </c>
      <c r="B92" s="136" t="s">
        <v>517</v>
      </c>
      <c r="C92" s="15">
        <v>22395.599999999995</v>
      </c>
      <c r="D92" s="16">
        <v>16378.72</v>
      </c>
      <c r="E92" s="51">
        <f t="shared" si="1"/>
        <v>73.133651252924693</v>
      </c>
      <c r="F92" s="249" t="str">
        <f>СВОД!E92</f>
        <v>Мансурова</v>
      </c>
    </row>
    <row r="93" spans="1:6">
      <c r="A93" s="1">
        <v>93</v>
      </c>
      <c r="B93" s="136" t="s">
        <v>520</v>
      </c>
      <c r="C93" s="15">
        <v>18657.2</v>
      </c>
      <c r="D93" s="16">
        <v>7897.45</v>
      </c>
      <c r="E93" s="51">
        <f t="shared" si="1"/>
        <v>42.329234826233304</v>
      </c>
      <c r="F93" s="249" t="str">
        <f>СВОД!E93</f>
        <v>Клементьева</v>
      </c>
    </row>
    <row r="94" spans="1:6">
      <c r="A94" s="1">
        <v>94</v>
      </c>
      <c r="B94" s="136" t="s">
        <v>516</v>
      </c>
      <c r="C94" s="15">
        <v>31056.2</v>
      </c>
      <c r="D94" s="16">
        <v>18852.039999999997</v>
      </c>
      <c r="E94" s="51">
        <f t="shared" si="1"/>
        <v>60.702983623237863</v>
      </c>
      <c r="F94" s="249" t="str">
        <f>СВОД!E94</f>
        <v>Клементьева</v>
      </c>
    </row>
    <row r="95" spans="1:6">
      <c r="A95" s="1">
        <v>95</v>
      </c>
      <c r="B95" s="136" t="s">
        <v>543</v>
      </c>
      <c r="C95" s="15">
        <v>12381.400000000003</v>
      </c>
      <c r="D95" s="16">
        <v>16238.029999999997</v>
      </c>
      <c r="E95" s="51">
        <f t="shared" si="1"/>
        <v>131.14857770526751</v>
      </c>
      <c r="F95" s="249" t="str">
        <f>СВОД!E95</f>
        <v>Коровина</v>
      </c>
    </row>
    <row r="96" spans="1:6">
      <c r="A96" s="1">
        <v>96</v>
      </c>
      <c r="B96" s="136" t="s">
        <v>525</v>
      </c>
      <c r="C96" s="15">
        <v>39077.200000000004</v>
      </c>
      <c r="D96" s="16">
        <v>20771.120000000003</v>
      </c>
      <c r="E96" s="51">
        <f t="shared" si="1"/>
        <v>53.154064262536728</v>
      </c>
      <c r="F96" s="249" t="str">
        <f>СВОД!E96</f>
        <v>Калинина</v>
      </c>
    </row>
    <row r="97" spans="1:6">
      <c r="A97" s="1">
        <v>97</v>
      </c>
      <c r="B97" s="136" t="s">
        <v>548</v>
      </c>
      <c r="C97" s="15">
        <v>25872.1</v>
      </c>
      <c r="D97" s="16">
        <v>19183.469999999998</v>
      </c>
      <c r="E97" s="51">
        <f t="shared" si="1"/>
        <v>74.147324724316917</v>
      </c>
      <c r="F97" s="249" t="str">
        <f>СВОД!E97</f>
        <v>Коровина</v>
      </c>
    </row>
    <row r="98" spans="1:6">
      <c r="A98" s="1">
        <v>98</v>
      </c>
      <c r="B98" s="136" t="s">
        <v>526</v>
      </c>
      <c r="C98" s="15">
        <v>23955.1</v>
      </c>
      <c r="D98" s="16">
        <v>9749.0500000000011</v>
      </c>
      <c r="E98" s="51">
        <f t="shared" si="1"/>
        <v>40.697179306285513</v>
      </c>
      <c r="F98" s="249" t="str">
        <f>СВОД!E98</f>
        <v>Калинина</v>
      </c>
    </row>
    <row r="99" spans="1:6">
      <c r="A99" s="1">
        <v>99</v>
      </c>
      <c r="B99" s="136" t="s">
        <v>529</v>
      </c>
      <c r="C99" s="15">
        <v>26397.900000000005</v>
      </c>
      <c r="D99" s="16">
        <v>14398.23</v>
      </c>
      <c r="E99" s="51">
        <f t="shared" si="1"/>
        <v>54.543088654779346</v>
      </c>
      <c r="F99" s="249" t="str">
        <f>СВОД!E99</f>
        <v>Коровина</v>
      </c>
    </row>
    <row r="100" spans="1:6">
      <c r="A100" s="1">
        <v>100</v>
      </c>
      <c r="B100" s="136" t="s">
        <v>610</v>
      </c>
      <c r="C100" s="15">
        <v>11978.999999999998</v>
      </c>
      <c r="D100" s="16">
        <v>18093.210000000003</v>
      </c>
      <c r="E100" s="51">
        <f t="shared" si="1"/>
        <v>151.04107187578265</v>
      </c>
      <c r="F100" s="249" t="str">
        <f>СВОД!E100</f>
        <v>Емельянова</v>
      </c>
    </row>
    <row r="101" spans="1:6">
      <c r="A101" s="1">
        <v>101</v>
      </c>
      <c r="B101" s="136" t="s">
        <v>523</v>
      </c>
      <c r="C101" s="15">
        <v>11691.1</v>
      </c>
      <c r="D101" s="16">
        <v>8391.73</v>
      </c>
      <c r="E101" s="51">
        <f t="shared" si="1"/>
        <v>71.778788993336804</v>
      </c>
      <c r="F101" s="249" t="str">
        <f>СВОД!E101</f>
        <v>Савченко</v>
      </c>
    </row>
    <row r="102" spans="1:6">
      <c r="A102" s="132">
        <v>102</v>
      </c>
      <c r="B102" s="151" t="s">
        <v>522</v>
      </c>
      <c r="C102" s="15">
        <v>26635.3</v>
      </c>
      <c r="D102" s="16">
        <v>17008.239999999998</v>
      </c>
      <c r="E102" s="51">
        <f t="shared" si="1"/>
        <v>63.856010632506475</v>
      </c>
      <c r="F102" s="249" t="str">
        <f>СВОД!E102</f>
        <v>Клементьева</v>
      </c>
    </row>
    <row r="103" spans="1:6">
      <c r="A103" s="132">
        <v>103</v>
      </c>
      <c r="B103" s="151" t="s">
        <v>539</v>
      </c>
      <c r="C103" s="15">
        <v>24490.399999999998</v>
      </c>
      <c r="D103" s="16">
        <v>13268.999999999998</v>
      </c>
      <c r="E103" s="51">
        <f t="shared" si="1"/>
        <v>54.180413549799098</v>
      </c>
      <c r="F103" s="249" t="str">
        <f>СВОД!E103</f>
        <v>Мансурова</v>
      </c>
    </row>
    <row r="104" spans="1:6">
      <c r="A104" s="132">
        <v>104</v>
      </c>
      <c r="B104" s="151" t="s">
        <v>540</v>
      </c>
      <c r="C104" s="15">
        <v>28650.799999999996</v>
      </c>
      <c r="D104" s="16">
        <v>19285.93</v>
      </c>
      <c r="E104" s="51">
        <f t="shared" si="1"/>
        <v>67.313757381992829</v>
      </c>
      <c r="F104" s="249" t="str">
        <f>СВОД!E104</f>
        <v>Хасанов</v>
      </c>
    </row>
    <row r="105" spans="1:6">
      <c r="A105" s="132">
        <v>105</v>
      </c>
      <c r="B105" s="151" t="s">
        <v>648</v>
      </c>
      <c r="C105" s="15">
        <v>15773.4</v>
      </c>
      <c r="D105" s="16">
        <v>12046.709999999997</v>
      </c>
      <c r="E105" s="51">
        <f t="shared" si="1"/>
        <v>76.373578302712147</v>
      </c>
      <c r="F105" s="249" t="str">
        <f>СВОД!E105</f>
        <v>Трусов</v>
      </c>
    </row>
    <row r="106" spans="1:6">
      <c r="A106" s="1">
        <v>106</v>
      </c>
      <c r="B106" s="136" t="s">
        <v>535</v>
      </c>
      <c r="C106" s="15">
        <v>11863.899999999996</v>
      </c>
      <c r="D106" s="16">
        <v>10557.679999999998</v>
      </c>
      <c r="E106" s="51">
        <f t="shared" si="1"/>
        <v>88.989961142625958</v>
      </c>
      <c r="F106" s="249" t="str">
        <f>СВОД!E106</f>
        <v>Трусов</v>
      </c>
    </row>
    <row r="107" spans="1:6">
      <c r="A107" s="132">
        <v>107</v>
      </c>
      <c r="B107" s="151" t="s">
        <v>536</v>
      </c>
      <c r="C107" s="15">
        <v>32831.599999999999</v>
      </c>
      <c r="D107" s="16">
        <v>15894.87</v>
      </c>
      <c r="E107" s="51">
        <f t="shared" si="1"/>
        <v>48.41332740408631</v>
      </c>
      <c r="F107" s="249" t="str">
        <f>СВОД!E107</f>
        <v>Мансурова</v>
      </c>
    </row>
    <row r="108" spans="1:6">
      <c r="A108" s="1">
        <v>108</v>
      </c>
      <c r="B108" s="136" t="s">
        <v>541</v>
      </c>
      <c r="C108" s="15">
        <v>14148.699999999997</v>
      </c>
      <c r="D108" s="16">
        <v>7047.9699999999993</v>
      </c>
      <c r="E108" s="51">
        <f t="shared" si="1"/>
        <v>49.81355177507475</v>
      </c>
      <c r="F108" s="249" t="str">
        <f>СВОД!E108</f>
        <v>Хасанов</v>
      </c>
    </row>
    <row r="109" spans="1:6">
      <c r="A109" s="1">
        <v>109</v>
      </c>
      <c r="B109" s="136" t="s">
        <v>544</v>
      </c>
      <c r="C109" s="15">
        <v>21653.899999999998</v>
      </c>
      <c r="D109" s="16">
        <v>12609.970000000001</v>
      </c>
      <c r="E109" s="51">
        <f t="shared" si="1"/>
        <v>58.234174906137014</v>
      </c>
      <c r="F109" s="249" t="str">
        <f>СВОД!E109</f>
        <v>Мансурова</v>
      </c>
    </row>
    <row r="110" spans="1:6">
      <c r="A110" s="1">
        <v>110</v>
      </c>
      <c r="B110" s="136" t="s">
        <v>550</v>
      </c>
      <c r="C110" s="15">
        <v>16061.299999999997</v>
      </c>
      <c r="D110" s="16">
        <v>13903.999999999998</v>
      </c>
      <c r="E110" s="51">
        <f t="shared" si="1"/>
        <v>86.568335066277328</v>
      </c>
      <c r="F110" s="249" t="str">
        <f>СВОД!E110</f>
        <v>Мазырин</v>
      </c>
    </row>
    <row r="111" spans="1:6">
      <c r="A111" s="132">
        <v>111</v>
      </c>
      <c r="B111" s="136" t="s">
        <v>552</v>
      </c>
      <c r="C111" s="15">
        <v>18823.400000000001</v>
      </c>
      <c r="D111" s="16">
        <v>17580.030000000002</v>
      </c>
      <c r="E111" s="51">
        <f t="shared" si="1"/>
        <v>93.394551462541315</v>
      </c>
      <c r="F111" s="249" t="str">
        <f>СВОД!E111</f>
        <v>Савченко</v>
      </c>
    </row>
    <row r="112" spans="1:6">
      <c r="A112" s="1">
        <v>112</v>
      </c>
      <c r="B112" s="136" t="s">
        <v>549</v>
      </c>
      <c r="C112" s="15">
        <v>25847.600000000002</v>
      </c>
      <c r="D112" s="16">
        <v>11434.48</v>
      </c>
      <c r="E112" s="51">
        <f t="shared" si="1"/>
        <v>44.238072393568451</v>
      </c>
      <c r="F112" s="249" t="str">
        <f>СВОД!E112</f>
        <v>Клементьева</v>
      </c>
    </row>
    <row r="113" spans="1:6">
      <c r="A113" s="132">
        <v>113</v>
      </c>
      <c r="B113" s="136" t="s">
        <v>553</v>
      </c>
      <c r="C113" s="15">
        <v>8645.9999999999982</v>
      </c>
      <c r="D113" s="16">
        <v>4806.8200000000006</v>
      </c>
      <c r="E113" s="51">
        <f t="shared" si="1"/>
        <v>55.595882489012283</v>
      </c>
      <c r="F113" s="249" t="str">
        <f>СВОД!E113</f>
        <v>Шаламова</v>
      </c>
    </row>
    <row r="114" spans="1:6">
      <c r="A114" s="132">
        <v>114</v>
      </c>
      <c r="B114" s="136" t="s">
        <v>554</v>
      </c>
      <c r="C114" s="15">
        <v>13008.199999999999</v>
      </c>
      <c r="D114" s="16">
        <v>10183.91</v>
      </c>
      <c r="E114" s="51">
        <f t="shared" si="1"/>
        <v>78.288387324918133</v>
      </c>
      <c r="F114" s="249" t="str">
        <f>СВОД!E114</f>
        <v>Шаламова</v>
      </c>
    </row>
    <row r="115" spans="1:6">
      <c r="A115" s="132">
        <v>115</v>
      </c>
      <c r="B115" s="136" t="s">
        <v>555</v>
      </c>
      <c r="C115" s="15">
        <v>21181.200000000001</v>
      </c>
      <c r="D115" s="16">
        <v>15550.880000000001</v>
      </c>
      <c r="E115" s="51">
        <f t="shared" si="1"/>
        <v>73.418314354238674</v>
      </c>
      <c r="F115" s="249" t="str">
        <f>СВОД!E115</f>
        <v>Ахтямова</v>
      </c>
    </row>
    <row r="116" spans="1:6">
      <c r="A116" s="132">
        <v>116</v>
      </c>
      <c r="B116" s="136" t="s">
        <v>556</v>
      </c>
      <c r="C116" s="15">
        <v>22393.7</v>
      </c>
      <c r="D116" s="16">
        <v>14269.879999999997</v>
      </c>
      <c r="E116" s="51">
        <f t="shared" si="1"/>
        <v>63.722743450166774</v>
      </c>
      <c r="F116" s="249" t="str">
        <f>СВОД!E116</f>
        <v>Петухов</v>
      </c>
    </row>
    <row r="117" spans="1:6">
      <c r="A117" s="132">
        <v>117</v>
      </c>
      <c r="B117" s="136" t="s">
        <v>557</v>
      </c>
      <c r="C117" s="15">
        <v>13085.9</v>
      </c>
      <c r="D117" s="16">
        <v>8030.5099999999993</v>
      </c>
      <c r="E117" s="51">
        <f t="shared" si="1"/>
        <v>61.367655262534484</v>
      </c>
      <c r="F117" s="249" t="str">
        <f>СВОД!E117</f>
        <v>Ахтямова</v>
      </c>
    </row>
    <row r="118" spans="1:6">
      <c r="A118" s="132">
        <v>118</v>
      </c>
      <c r="B118" s="151" t="s">
        <v>558</v>
      </c>
      <c r="C118" s="200">
        <v>19458.400000000001</v>
      </c>
      <c r="D118" s="134">
        <v>18710.53</v>
      </c>
      <c r="E118" s="51">
        <f t="shared" si="1"/>
        <v>96.15656991325082</v>
      </c>
      <c r="F118" s="249" t="str">
        <f>СВОД!E118</f>
        <v>Савченко</v>
      </c>
    </row>
    <row r="119" spans="1:6">
      <c r="A119" s="1">
        <v>119</v>
      </c>
      <c r="B119" s="136" t="s">
        <v>579</v>
      </c>
      <c r="C119" s="15">
        <v>12394.599999999999</v>
      </c>
      <c r="D119" s="16">
        <v>8433.4399999999987</v>
      </c>
      <c r="E119" s="51">
        <f t="shared" si="1"/>
        <v>68.041243767447114</v>
      </c>
      <c r="F119" s="249" t="str">
        <f>СВОД!E119</f>
        <v>Савченко</v>
      </c>
    </row>
    <row r="120" spans="1:6">
      <c r="A120" s="1">
        <v>120</v>
      </c>
      <c r="B120" s="136" t="s">
        <v>573</v>
      </c>
      <c r="C120" s="15">
        <v>14033.999999999998</v>
      </c>
      <c r="D120" s="16">
        <v>6932.4299999999994</v>
      </c>
      <c r="E120" s="51">
        <f t="shared" si="1"/>
        <v>49.397392047883713</v>
      </c>
      <c r="F120" s="249" t="str">
        <f>СВОД!E120</f>
        <v>Неуймина</v>
      </c>
    </row>
    <row r="121" spans="1:6">
      <c r="A121" s="1">
        <v>121</v>
      </c>
      <c r="B121" s="136" t="s">
        <v>580</v>
      </c>
      <c r="C121" s="15">
        <v>11835.699999999999</v>
      </c>
      <c r="D121" s="16">
        <v>17894.02</v>
      </c>
      <c r="E121" s="51">
        <f t="shared" si="1"/>
        <v>151.18683305592404</v>
      </c>
      <c r="F121" s="249" t="str">
        <f>СВОД!E121</f>
        <v>Емельянова</v>
      </c>
    </row>
    <row r="122" spans="1:6">
      <c r="A122" s="1">
        <v>122</v>
      </c>
      <c r="B122" s="136" t="s">
        <v>581</v>
      </c>
      <c r="C122" s="15">
        <v>18396.7</v>
      </c>
      <c r="D122" s="16">
        <v>14672.289999999997</v>
      </c>
      <c r="E122" s="51">
        <f t="shared" si="1"/>
        <v>79.755010409475588</v>
      </c>
      <c r="F122" s="249" t="str">
        <f>СВОД!E122</f>
        <v>Коровина</v>
      </c>
    </row>
    <row r="123" spans="1:6">
      <c r="A123" s="1">
        <v>123</v>
      </c>
      <c r="B123" s="136" t="s">
        <v>576</v>
      </c>
      <c r="C123" s="15">
        <v>29219.1</v>
      </c>
      <c r="D123" s="16">
        <v>14182.570000000002</v>
      </c>
      <c r="E123" s="51">
        <f t="shared" si="1"/>
        <v>48.538695579261521</v>
      </c>
      <c r="F123" s="249" t="str">
        <f>СВОД!E123</f>
        <v>Неуймина</v>
      </c>
    </row>
    <row r="124" spans="1:6">
      <c r="A124" s="1">
        <v>124</v>
      </c>
      <c r="B124" s="136" t="s">
        <v>583</v>
      </c>
      <c r="C124" s="15">
        <v>16376.1</v>
      </c>
      <c r="D124" s="16">
        <v>10239.41</v>
      </c>
      <c r="E124" s="51">
        <f t="shared" si="1"/>
        <v>62.526547834954592</v>
      </c>
      <c r="F124" s="249" t="str">
        <f>СВОД!E124</f>
        <v>Мазырин</v>
      </c>
    </row>
    <row r="125" spans="1:6">
      <c r="A125" s="1">
        <v>125</v>
      </c>
      <c r="B125" s="136" t="s">
        <v>587</v>
      </c>
      <c r="C125" s="15">
        <v>16586.099999999999</v>
      </c>
      <c r="D125" s="16">
        <v>8496.32</v>
      </c>
      <c r="E125" s="51">
        <f t="shared" si="1"/>
        <v>51.225544281054624</v>
      </c>
      <c r="F125" s="249" t="str">
        <f>СВОД!E125</f>
        <v>Хасанов</v>
      </c>
    </row>
    <row r="126" spans="1:6">
      <c r="A126" s="1">
        <v>126</v>
      </c>
      <c r="B126" s="136" t="s">
        <v>582</v>
      </c>
      <c r="C126" s="15">
        <v>11180.799999999997</v>
      </c>
      <c r="D126" s="16">
        <v>8910.7999999999993</v>
      </c>
      <c r="E126" s="51">
        <f t="shared" si="1"/>
        <v>79.697338294218667</v>
      </c>
      <c r="F126" s="249" t="str">
        <f>СВОД!E126</f>
        <v>Коровина</v>
      </c>
    </row>
    <row r="127" spans="1:6">
      <c r="A127" s="1">
        <v>127</v>
      </c>
      <c r="B127" s="136" t="s">
        <v>586</v>
      </c>
      <c r="C127" s="15">
        <v>23185.699999999993</v>
      </c>
      <c r="D127" s="16">
        <v>23004.2</v>
      </c>
      <c r="E127" s="51">
        <f t="shared" si="1"/>
        <v>99.217189905847164</v>
      </c>
      <c r="F127" s="249" t="str">
        <f>СВОД!E127</f>
        <v>Мазырин</v>
      </c>
    </row>
    <row r="128" spans="1:6">
      <c r="A128" s="1">
        <v>128</v>
      </c>
      <c r="B128" s="136" t="s">
        <v>590</v>
      </c>
      <c r="C128" s="15">
        <v>19012.3</v>
      </c>
      <c r="D128" s="16">
        <v>16393.46</v>
      </c>
      <c r="E128" s="51">
        <f t="shared" si="1"/>
        <v>86.225548723720962</v>
      </c>
      <c r="F128" s="249" t="str">
        <f>СВОД!E128</f>
        <v>Мансурова</v>
      </c>
    </row>
    <row r="129" spans="1:6">
      <c r="A129" s="1">
        <v>129</v>
      </c>
      <c r="B129" s="136" t="s">
        <v>600</v>
      </c>
      <c r="C129" s="15">
        <v>14404.299999999996</v>
      </c>
      <c r="D129" s="16">
        <v>19801.320000000003</v>
      </c>
      <c r="E129" s="51">
        <f t="shared" si="1"/>
        <v>137.46811715945938</v>
      </c>
      <c r="F129" s="249" t="str">
        <f>СВОД!E129</f>
        <v>Савченко</v>
      </c>
    </row>
    <row r="130" spans="1:6">
      <c r="A130" s="1">
        <v>130</v>
      </c>
      <c r="B130" s="136" t="s">
        <v>591</v>
      </c>
      <c r="C130" s="15">
        <v>12040.7</v>
      </c>
      <c r="D130" s="16">
        <v>16333.539999999997</v>
      </c>
      <c r="E130" s="51">
        <f t="shared" si="1"/>
        <v>135.65274444176831</v>
      </c>
      <c r="F130" s="249" t="str">
        <f>СВОД!E130</f>
        <v>Емельянова</v>
      </c>
    </row>
    <row r="131" spans="1:6">
      <c r="A131" s="1">
        <v>131</v>
      </c>
      <c r="B131" s="136" t="s">
        <v>595</v>
      </c>
      <c r="C131" s="15">
        <v>16966.5</v>
      </c>
      <c r="D131" s="16">
        <v>15792.9</v>
      </c>
      <c r="E131" s="51">
        <f t="shared" si="1"/>
        <v>93.082839713553184</v>
      </c>
      <c r="F131" s="249" t="str">
        <f>СВОД!E131</f>
        <v>Трусов</v>
      </c>
    </row>
    <row r="132" spans="1:6">
      <c r="A132" s="1">
        <v>132</v>
      </c>
      <c r="B132" s="136" t="s">
        <v>608</v>
      </c>
      <c r="C132" s="15">
        <v>11108.5</v>
      </c>
      <c r="D132" s="16">
        <v>8178.0300000000007</v>
      </c>
      <c r="E132" s="51">
        <f t="shared" si="1"/>
        <v>73.619570599090792</v>
      </c>
      <c r="F132" s="249" t="str">
        <f>СВОД!E132</f>
        <v>Шаламова</v>
      </c>
    </row>
    <row r="133" spans="1:6">
      <c r="A133" s="1">
        <v>133</v>
      </c>
      <c r="B133" s="136" t="s">
        <v>630</v>
      </c>
      <c r="C133" s="15">
        <v>20564.500000000004</v>
      </c>
      <c r="D133" s="16">
        <v>19673.739999999998</v>
      </c>
      <c r="E133" s="51">
        <f t="shared" si="1"/>
        <v>95.668457779182546</v>
      </c>
      <c r="F133" s="249" t="str">
        <f>СВОД!E133</f>
        <v>Савченко</v>
      </c>
    </row>
    <row r="134" spans="1:6">
      <c r="A134" s="1">
        <v>134</v>
      </c>
      <c r="B134" s="136" t="s">
        <v>637</v>
      </c>
      <c r="C134" s="15">
        <v>9944.4999999999982</v>
      </c>
      <c r="D134" s="16">
        <v>6358.89</v>
      </c>
      <c r="E134" s="51">
        <f t="shared" si="1"/>
        <v>63.943788023530615</v>
      </c>
      <c r="F134" s="249" t="str">
        <f>СВОД!E134</f>
        <v>Шаламова</v>
      </c>
    </row>
    <row r="135" spans="1:6">
      <c r="A135" s="136">
        <v>135</v>
      </c>
      <c r="B135" s="117" t="s">
        <v>601</v>
      </c>
      <c r="C135" s="15">
        <v>21990.2</v>
      </c>
      <c r="D135" s="16">
        <v>7898.74</v>
      </c>
      <c r="E135" s="51">
        <f t="shared" si="1"/>
        <v>35.919364080363067</v>
      </c>
      <c r="F135" s="249" t="str">
        <f>СВОД!E135</f>
        <v>Хасанов</v>
      </c>
    </row>
    <row r="136" spans="1:6">
      <c r="A136" s="136">
        <v>136</v>
      </c>
      <c r="B136" s="117" t="s">
        <v>602</v>
      </c>
      <c r="C136" s="15">
        <v>16010.999999999998</v>
      </c>
      <c r="D136" s="16">
        <v>9749.0500000000011</v>
      </c>
      <c r="E136" s="51">
        <f t="shared" si="1"/>
        <v>60.889700830678919</v>
      </c>
      <c r="F136" s="249" t="str">
        <f>СВОД!E136</f>
        <v>Мансурова</v>
      </c>
    </row>
    <row r="137" spans="1:6">
      <c r="A137" s="136">
        <v>137</v>
      </c>
      <c r="B137" s="117" t="s">
        <v>604</v>
      </c>
      <c r="C137" s="15">
        <v>15795</v>
      </c>
      <c r="D137" s="16">
        <v>9982.2899999999991</v>
      </c>
      <c r="E137" s="51">
        <f t="shared" ref="E137:E155" si="2">D137/C137*100</f>
        <v>63.199050332383656</v>
      </c>
      <c r="F137" s="249" t="str">
        <f>СВОД!E137</f>
        <v>Савченко</v>
      </c>
    </row>
    <row r="138" spans="1:6">
      <c r="A138" s="136">
        <v>138</v>
      </c>
      <c r="B138" s="117" t="s">
        <v>634</v>
      </c>
      <c r="C138" s="15">
        <v>14310.8</v>
      </c>
      <c r="D138" s="16">
        <v>11154.06</v>
      </c>
      <c r="E138" s="51">
        <f t="shared" si="2"/>
        <v>77.941554630069604</v>
      </c>
      <c r="F138" s="249" t="str">
        <f>СВОД!E138</f>
        <v>Калинина</v>
      </c>
    </row>
    <row r="139" spans="1:6">
      <c r="A139" s="136">
        <v>139</v>
      </c>
      <c r="B139" s="117" t="s">
        <v>609</v>
      </c>
      <c r="C139" s="15">
        <v>18928.399999999998</v>
      </c>
      <c r="D139" s="16">
        <v>13388.03</v>
      </c>
      <c r="E139" s="51">
        <f t="shared" si="2"/>
        <v>70.729855666617368</v>
      </c>
      <c r="F139" s="249" t="str">
        <f>СВОД!E139</f>
        <v>Савченко</v>
      </c>
    </row>
    <row r="140" spans="1:6">
      <c r="A140" s="136">
        <v>140</v>
      </c>
      <c r="B140" s="117" t="s">
        <v>619</v>
      </c>
      <c r="C140" s="15">
        <v>18070.699999999997</v>
      </c>
      <c r="D140" s="16">
        <v>13134.18</v>
      </c>
      <c r="E140" s="51">
        <f t="shared" si="2"/>
        <v>72.682187186993318</v>
      </c>
      <c r="F140" s="249" t="str">
        <f>СВОД!E140</f>
        <v>Клементьева</v>
      </c>
    </row>
    <row r="141" spans="1:6">
      <c r="A141" s="151">
        <v>141</v>
      </c>
      <c r="B141" s="244" t="s">
        <v>616</v>
      </c>
      <c r="C141" s="15">
        <v>16600.3</v>
      </c>
      <c r="D141" s="16">
        <v>8211.49</v>
      </c>
      <c r="E141" s="51">
        <f t="shared" si="2"/>
        <v>49.465913266627716</v>
      </c>
      <c r="F141" s="249" t="str">
        <f>СВОД!E141</f>
        <v>Калинина</v>
      </c>
    </row>
    <row r="142" spans="1:6">
      <c r="A142" s="136">
        <v>142</v>
      </c>
      <c r="B142" s="117" t="s">
        <v>646</v>
      </c>
      <c r="C142" s="15">
        <v>21244.7</v>
      </c>
      <c r="D142" s="16">
        <v>9798.67</v>
      </c>
      <c r="E142" s="51">
        <f t="shared" si="2"/>
        <v>46.122891827138062</v>
      </c>
      <c r="F142" s="249" t="str">
        <f>СВОД!E142</f>
        <v>Хасанов</v>
      </c>
    </row>
    <row r="143" spans="1:6">
      <c r="A143" s="136">
        <v>143</v>
      </c>
      <c r="B143" s="117" t="s">
        <v>638</v>
      </c>
      <c r="C143" s="15">
        <v>22905.600000000002</v>
      </c>
      <c r="D143" s="16">
        <v>16187.690000000002</v>
      </c>
      <c r="E143" s="51">
        <f t="shared" si="2"/>
        <v>70.67132055043308</v>
      </c>
      <c r="F143" s="249" t="str">
        <f>СВОД!E143</f>
        <v>Петухов</v>
      </c>
    </row>
    <row r="144" spans="1:6">
      <c r="A144" s="136">
        <v>144</v>
      </c>
      <c r="B144" s="117" t="s">
        <v>639</v>
      </c>
      <c r="C144" s="15">
        <v>16711.100000000002</v>
      </c>
      <c r="D144" s="16">
        <v>18628.07</v>
      </c>
      <c r="E144" s="51">
        <f t="shared" si="2"/>
        <v>111.47123768034419</v>
      </c>
      <c r="F144" s="249" t="str">
        <f>СВОД!E144</f>
        <v>Петухов</v>
      </c>
    </row>
    <row r="145" spans="1:7">
      <c r="A145" s="136">
        <v>145</v>
      </c>
      <c r="B145" s="117" t="s">
        <v>647</v>
      </c>
      <c r="C145" s="15">
        <v>28184.399999999998</v>
      </c>
      <c r="D145" s="16">
        <v>23015.72</v>
      </c>
      <c r="E145" s="51">
        <f t="shared" si="2"/>
        <v>81.661202651111978</v>
      </c>
      <c r="F145" s="249" t="str">
        <f>СВОД!E145</f>
        <v>Ахтямова</v>
      </c>
    </row>
    <row r="146" spans="1:7">
      <c r="A146" s="136">
        <v>146</v>
      </c>
      <c r="B146" s="117" t="s">
        <v>658</v>
      </c>
      <c r="C146" s="15">
        <v>14422.1</v>
      </c>
      <c r="D146" s="16">
        <v>15435.57</v>
      </c>
      <c r="E146" s="51">
        <f t="shared" si="2"/>
        <v>107.027201309102</v>
      </c>
      <c r="F146" s="249" t="str">
        <f>СВОД!E146</f>
        <v>Емельянова</v>
      </c>
    </row>
    <row r="147" spans="1:7">
      <c r="A147" s="136">
        <v>147</v>
      </c>
      <c r="B147" s="117" t="s">
        <v>643</v>
      </c>
      <c r="C147" s="15">
        <v>27189.699999999993</v>
      </c>
      <c r="D147" s="16">
        <v>14264.41</v>
      </c>
      <c r="E147" s="51">
        <f t="shared" si="2"/>
        <v>52.462550156860885</v>
      </c>
      <c r="F147" s="249" t="str">
        <f>СВОД!E147</f>
        <v>Жарникова</v>
      </c>
    </row>
    <row r="148" spans="1:7">
      <c r="A148" s="136">
        <v>148</v>
      </c>
      <c r="B148" s="117" t="s">
        <v>659</v>
      </c>
      <c r="C148" s="15">
        <v>13309.099999999999</v>
      </c>
      <c r="D148" s="16">
        <v>18832.55</v>
      </c>
      <c r="E148" s="51">
        <f t="shared" si="2"/>
        <v>141.50130361932813</v>
      </c>
      <c r="F148" s="249" t="str">
        <f>СВОД!E148</f>
        <v>Емельянова</v>
      </c>
    </row>
    <row r="149" spans="1:7">
      <c r="A149" s="136">
        <v>149</v>
      </c>
      <c r="B149" s="216" t="s">
        <v>651</v>
      </c>
      <c r="C149" s="15">
        <v>16787.099999999999</v>
      </c>
      <c r="D149" s="16">
        <v>12441.610000000002</v>
      </c>
      <c r="E149" s="51">
        <f t="shared" si="2"/>
        <v>74.11411143080106</v>
      </c>
      <c r="F149" s="249" t="str">
        <f>СВОД!E149</f>
        <v>Мазырин</v>
      </c>
    </row>
    <row r="150" spans="1:7">
      <c r="A150" s="136">
        <v>150</v>
      </c>
      <c r="B150" s="216" t="s">
        <v>660</v>
      </c>
      <c r="C150" s="15">
        <v>11444.599999999999</v>
      </c>
      <c r="D150" s="16">
        <v>8447.75</v>
      </c>
      <c r="E150" s="51">
        <f t="shared" si="2"/>
        <v>73.814287961134511</v>
      </c>
      <c r="F150" s="249" t="str">
        <f>СВОД!E150</f>
        <v>Коровина</v>
      </c>
    </row>
    <row r="151" spans="1:7">
      <c r="A151" s="136">
        <v>151</v>
      </c>
      <c r="B151" s="216" t="s">
        <v>653</v>
      </c>
      <c r="C151" s="15">
        <v>17159.399999999998</v>
      </c>
      <c r="D151" s="16">
        <v>11263.839999999998</v>
      </c>
      <c r="E151" s="51">
        <f t="shared" si="2"/>
        <v>65.642388428499828</v>
      </c>
      <c r="F151" s="249" t="str">
        <f>СВОД!E151</f>
        <v>Калинина</v>
      </c>
    </row>
    <row r="152" spans="1:7">
      <c r="A152" s="136">
        <v>152</v>
      </c>
      <c r="B152" s="216" t="s">
        <v>661</v>
      </c>
      <c r="C152" s="15">
        <v>10697.499999999996</v>
      </c>
      <c r="D152" s="16">
        <v>9159.15</v>
      </c>
      <c r="E152" s="51">
        <f t="shared" si="2"/>
        <v>85.619537275064289</v>
      </c>
      <c r="F152" s="258" t="str">
        <f>СВОД!E152</f>
        <v>Савченко</v>
      </c>
    </row>
    <row r="153" spans="1:7">
      <c r="A153" s="136">
        <v>153</v>
      </c>
      <c r="B153" s="136" t="s">
        <v>679</v>
      </c>
      <c r="C153" s="15">
        <v>13568.899999999998</v>
      </c>
      <c r="D153" s="16">
        <v>12827.699999999999</v>
      </c>
      <c r="E153" s="51">
        <f t="shared" si="2"/>
        <v>94.537508567385714</v>
      </c>
      <c r="F153" s="249" t="str">
        <f>СВОД!E153</f>
        <v>Мансурова</v>
      </c>
      <c r="G153" s="81"/>
    </row>
    <row r="154" spans="1:7">
      <c r="A154" s="136">
        <v>155</v>
      </c>
      <c r="B154" s="136" t="s">
        <v>656</v>
      </c>
      <c r="C154" s="15">
        <v>15889.599999999999</v>
      </c>
      <c r="D154" s="16">
        <v>20634.310000000001</v>
      </c>
      <c r="E154" s="51">
        <f t="shared" si="2"/>
        <v>129.86047477595412</v>
      </c>
      <c r="F154" s="249" t="str">
        <f>СВОД!E154</f>
        <v>Дарьин</v>
      </c>
      <c r="G154" s="81"/>
    </row>
    <row r="155" spans="1:7">
      <c r="A155" s="136">
        <v>156</v>
      </c>
      <c r="B155" s="136" t="s">
        <v>657</v>
      </c>
      <c r="C155" s="15">
        <v>15898.899999999998</v>
      </c>
      <c r="D155" s="16">
        <v>12896.14</v>
      </c>
      <c r="E155" s="51">
        <f t="shared" si="2"/>
        <v>81.113410361723155</v>
      </c>
      <c r="F155" s="249" t="str">
        <f>СВОД!E155</f>
        <v>Мазырин</v>
      </c>
      <c r="G155" s="81"/>
    </row>
    <row r="156" spans="1:7">
      <c r="A156" s="136">
        <v>157</v>
      </c>
      <c r="B156" s="117" t="s">
        <v>742</v>
      </c>
      <c r="C156" s="15">
        <v>14478.8</v>
      </c>
      <c r="D156" s="16">
        <v>4458.6500000000005</v>
      </c>
      <c r="E156" s="51">
        <f t="shared" ref="E156:E193" si="3">D156/C156*100</f>
        <v>30.794333784567783</v>
      </c>
      <c r="F156" s="249" t="str">
        <f>СВОД!E156</f>
        <v>Калинина</v>
      </c>
      <c r="G156" s="81"/>
    </row>
    <row r="157" spans="1:7">
      <c r="A157" s="136">
        <v>158</v>
      </c>
      <c r="B157" s="136" t="s">
        <v>665</v>
      </c>
      <c r="C157" s="15">
        <v>13004.499999999998</v>
      </c>
      <c r="D157" s="16">
        <v>13973.659999999996</v>
      </c>
      <c r="E157" s="51">
        <f t="shared" si="3"/>
        <v>107.45249721250335</v>
      </c>
      <c r="F157" s="249" t="str">
        <f>СВОД!E157</f>
        <v>Емельянова</v>
      </c>
      <c r="G157" s="81"/>
    </row>
    <row r="158" spans="1:7">
      <c r="A158" s="136">
        <v>159</v>
      </c>
      <c r="B158" s="136" t="s">
        <v>664</v>
      </c>
      <c r="C158" s="15">
        <v>10517.599999999997</v>
      </c>
      <c r="D158" s="16">
        <v>10591.650000000001</v>
      </c>
      <c r="E158" s="51">
        <f t="shared" si="3"/>
        <v>100.70405795999091</v>
      </c>
      <c r="F158" s="249" t="str">
        <f>СВОД!E158</f>
        <v>Мазырин</v>
      </c>
      <c r="G158" s="81"/>
    </row>
    <row r="159" spans="1:7">
      <c r="A159" s="136">
        <v>160</v>
      </c>
      <c r="B159" s="136" t="s">
        <v>731</v>
      </c>
      <c r="C159" s="15">
        <v>11874.799999999997</v>
      </c>
      <c r="D159" s="16">
        <v>6386.5199999999995</v>
      </c>
      <c r="E159" s="51">
        <f t="shared" si="3"/>
        <v>53.78212685687339</v>
      </c>
      <c r="F159" s="249" t="str">
        <f>СВОД!E159</f>
        <v>Петухов</v>
      </c>
      <c r="G159" s="81"/>
    </row>
    <row r="160" spans="1:7">
      <c r="A160" s="136">
        <v>161</v>
      </c>
      <c r="B160" s="136" t="s">
        <v>670</v>
      </c>
      <c r="C160" s="15">
        <v>13286.199999999997</v>
      </c>
      <c r="D160" s="16">
        <v>6713.5199999999995</v>
      </c>
      <c r="E160" s="51">
        <f t="shared" si="3"/>
        <v>50.530023633544587</v>
      </c>
      <c r="F160" s="249" t="str">
        <f>СВОД!E160</f>
        <v>Трусов</v>
      </c>
      <c r="G160" s="81"/>
    </row>
    <row r="161" spans="1:7">
      <c r="A161" s="136">
        <v>162</v>
      </c>
      <c r="B161" s="136" t="s">
        <v>671</v>
      </c>
      <c r="C161" s="15">
        <v>12644.699999999999</v>
      </c>
      <c r="D161" s="16">
        <v>17096.54</v>
      </c>
      <c r="E161" s="51">
        <f t="shared" si="3"/>
        <v>135.20716189391604</v>
      </c>
      <c r="F161" s="249" t="str">
        <f>СВОД!E161</f>
        <v>Савченко</v>
      </c>
      <c r="G161" s="81"/>
    </row>
    <row r="162" spans="1:7">
      <c r="A162" s="136">
        <v>163</v>
      </c>
      <c r="B162" s="136" t="s">
        <v>672</v>
      </c>
      <c r="C162" s="15">
        <v>17068</v>
      </c>
      <c r="D162" s="16">
        <v>23034.420000000002</v>
      </c>
      <c r="E162" s="51">
        <f t="shared" si="3"/>
        <v>134.95676119053201</v>
      </c>
      <c r="F162" s="249" t="str">
        <f>СВОД!E162</f>
        <v>Неуймина</v>
      </c>
      <c r="G162" s="81"/>
    </row>
    <row r="163" spans="1:7">
      <c r="A163" s="136">
        <v>165</v>
      </c>
      <c r="B163" s="136" t="s">
        <v>686</v>
      </c>
      <c r="C163" s="15">
        <v>11384.800000000001</v>
      </c>
      <c r="D163" s="16">
        <v>12616.409999999998</v>
      </c>
      <c r="E163" s="51">
        <f t="shared" si="3"/>
        <v>110.81802051858615</v>
      </c>
      <c r="F163" s="249" t="str">
        <f>СВОД!E163</f>
        <v>Емельянова</v>
      </c>
      <c r="G163" s="81"/>
    </row>
    <row r="164" spans="1:7">
      <c r="A164" s="136">
        <v>166</v>
      </c>
      <c r="B164" s="136" t="s">
        <v>687</v>
      </c>
      <c r="C164" s="15">
        <v>14971</v>
      </c>
      <c r="D164" s="16">
        <v>17545.290000000005</v>
      </c>
      <c r="E164" s="51">
        <f t="shared" si="3"/>
        <v>117.19517734286289</v>
      </c>
      <c r="F164" s="249" t="str">
        <f>СВОД!E164</f>
        <v>Савченко</v>
      </c>
      <c r="G164" s="81"/>
    </row>
    <row r="165" spans="1:7">
      <c r="A165" s="136">
        <v>167</v>
      </c>
      <c r="B165" s="136" t="s">
        <v>688</v>
      </c>
      <c r="C165" s="15">
        <v>13354.800000000001</v>
      </c>
      <c r="D165" s="16">
        <v>21016.32</v>
      </c>
      <c r="E165" s="51">
        <f t="shared" si="3"/>
        <v>157.36903585227782</v>
      </c>
      <c r="F165" s="249" t="str">
        <f>СВОД!E165</f>
        <v>Емельянова</v>
      </c>
      <c r="G165" s="81"/>
    </row>
    <row r="166" spans="1:7">
      <c r="A166" s="136">
        <v>168</v>
      </c>
      <c r="B166" s="136" t="s">
        <v>678</v>
      </c>
      <c r="C166" s="15">
        <v>12105</v>
      </c>
      <c r="D166" s="16">
        <v>6323.2699999999995</v>
      </c>
      <c r="E166" s="51">
        <f t="shared" si="3"/>
        <v>52.236844279223462</v>
      </c>
      <c r="F166" s="249" t="str">
        <f>СВОД!E166</f>
        <v>Жарникова</v>
      </c>
      <c r="G166" s="81"/>
    </row>
    <row r="167" spans="1:7">
      <c r="A167" s="136">
        <v>173</v>
      </c>
      <c r="B167" s="136" t="s">
        <v>806</v>
      </c>
      <c r="C167" s="15">
        <v>2001.5000000000005</v>
      </c>
      <c r="D167" s="16">
        <v>344.5</v>
      </c>
      <c r="E167" s="51">
        <f t="shared" si="3"/>
        <v>17.212090931801143</v>
      </c>
      <c r="F167" s="249" t="str">
        <f>СВОД!E167</f>
        <v>Савченко</v>
      </c>
      <c r="G167" s="81"/>
    </row>
    <row r="168" spans="1:7">
      <c r="A168" s="136">
        <v>174</v>
      </c>
      <c r="B168" s="117" t="s">
        <v>734</v>
      </c>
      <c r="C168" s="15">
        <v>12391.899999999998</v>
      </c>
      <c r="D168" s="16">
        <v>11344.289999999999</v>
      </c>
      <c r="E168" s="51">
        <f t="shared" si="3"/>
        <v>91.546009893559514</v>
      </c>
      <c r="F168" s="249" t="str">
        <f>СВОД!E168</f>
        <v>Ахтямова</v>
      </c>
      <c r="G168" s="81"/>
    </row>
    <row r="169" spans="1:7">
      <c r="A169" s="136">
        <v>175</v>
      </c>
      <c r="B169" s="136" t="s">
        <v>794</v>
      </c>
      <c r="C169" s="15">
        <v>1554.0000000000002</v>
      </c>
      <c r="D169" s="16">
        <v>18.899999999999999</v>
      </c>
      <c r="E169" s="51">
        <f t="shared" si="3"/>
        <v>1.216216216216216</v>
      </c>
      <c r="F169" s="249" t="str">
        <f>СВОД!E169</f>
        <v>Калинина</v>
      </c>
      <c r="G169" s="81"/>
    </row>
    <row r="170" spans="1:7">
      <c r="A170" s="136">
        <v>176</v>
      </c>
      <c r="B170" s="136" t="s">
        <v>795</v>
      </c>
      <c r="C170" s="15">
        <v>1554.0000000000002</v>
      </c>
      <c r="D170" s="16">
        <v>544.70000000000005</v>
      </c>
      <c r="E170" s="51">
        <f t="shared" si="3"/>
        <v>35.051480051480048</v>
      </c>
      <c r="F170" s="249" t="str">
        <f>СВОД!E170</f>
        <v>Клементьева</v>
      </c>
      <c r="G170" s="81"/>
    </row>
    <row r="171" spans="1:7">
      <c r="A171" s="136">
        <v>178</v>
      </c>
      <c r="B171" s="117" t="s">
        <v>753</v>
      </c>
      <c r="C171" s="15">
        <v>8397.5999999999985</v>
      </c>
      <c r="D171" s="16">
        <v>3188.6</v>
      </c>
      <c r="E171" s="51">
        <f t="shared" si="3"/>
        <v>37.970372487377354</v>
      </c>
      <c r="F171" s="249" t="str">
        <f>СВОД!E171</f>
        <v xml:space="preserve">Ахрамеева </v>
      </c>
      <c r="G171" s="81"/>
    </row>
    <row r="172" spans="1:7">
      <c r="A172" s="136">
        <v>179</v>
      </c>
      <c r="B172" s="117" t="s">
        <v>754</v>
      </c>
      <c r="C172" s="15">
        <v>8397.5999999999985</v>
      </c>
      <c r="D172" s="16">
        <v>4518.67</v>
      </c>
      <c r="E172" s="51">
        <f t="shared" si="3"/>
        <v>53.809064494617523</v>
      </c>
      <c r="F172" s="249" t="str">
        <f>СВОД!E172</f>
        <v>Клементьева</v>
      </c>
      <c r="G172" s="81"/>
    </row>
    <row r="173" spans="1:7">
      <c r="A173" s="136">
        <v>180</v>
      </c>
      <c r="B173" s="136" t="s">
        <v>796</v>
      </c>
      <c r="C173" s="15">
        <v>1554.0000000000002</v>
      </c>
      <c r="D173" s="16">
        <v>788.84</v>
      </c>
      <c r="E173" s="51">
        <f t="shared" si="3"/>
        <v>50.761904761904752</v>
      </c>
      <c r="F173" s="249" t="str">
        <f>СВОД!E173</f>
        <v>Калинина</v>
      </c>
      <c r="G173" s="81"/>
    </row>
    <row r="174" spans="1:7">
      <c r="A174" s="136">
        <v>181</v>
      </c>
      <c r="B174" s="117" t="s">
        <v>743</v>
      </c>
      <c r="C174" s="15">
        <v>12391.899999999998</v>
      </c>
      <c r="D174" s="16">
        <v>11147.55</v>
      </c>
      <c r="E174" s="51">
        <f t="shared" si="3"/>
        <v>89.958359896383939</v>
      </c>
      <c r="F174" s="249" t="str">
        <f>СВОД!E174</f>
        <v>Савченко</v>
      </c>
      <c r="G174" s="81"/>
    </row>
    <row r="175" spans="1:7">
      <c r="A175" s="136">
        <v>182</v>
      </c>
      <c r="B175" s="117" t="s">
        <v>749</v>
      </c>
      <c r="C175" s="15">
        <v>12391.899999999998</v>
      </c>
      <c r="D175" s="16">
        <v>7850.4199999999992</v>
      </c>
      <c r="E175" s="51">
        <f t="shared" si="3"/>
        <v>63.351221362341533</v>
      </c>
      <c r="F175" s="249" t="str">
        <f>СВОД!E175</f>
        <v>Ахтямова</v>
      </c>
      <c r="G175" s="81"/>
    </row>
    <row r="176" spans="1:7">
      <c r="A176" s="136">
        <v>183</v>
      </c>
      <c r="B176" s="117" t="s">
        <v>782</v>
      </c>
      <c r="C176" s="15">
        <v>1554.0000000000002</v>
      </c>
      <c r="D176" s="16">
        <v>1025.8700000000001</v>
      </c>
      <c r="E176" s="51">
        <f t="shared" si="3"/>
        <v>66.014800514800513</v>
      </c>
      <c r="F176" s="249" t="str">
        <f>СВОД!E176</f>
        <v>Сазонова</v>
      </c>
      <c r="G176" s="81"/>
    </row>
    <row r="177" spans="1:7">
      <c r="A177" s="136">
        <v>184</v>
      </c>
      <c r="B177" s="117" t="s">
        <v>783</v>
      </c>
      <c r="C177" s="15">
        <v>1554.0000000000002</v>
      </c>
      <c r="D177" s="16">
        <v>1200.0999999999999</v>
      </c>
      <c r="E177" s="51">
        <f t="shared" si="3"/>
        <v>77.226512226512213</v>
      </c>
      <c r="F177" s="249" t="str">
        <f>СВОД!E177</f>
        <v>Сазонова</v>
      </c>
      <c r="G177" s="81"/>
    </row>
    <row r="178" spans="1:7">
      <c r="A178" s="136">
        <v>185</v>
      </c>
      <c r="B178" s="117" t="s">
        <v>758</v>
      </c>
      <c r="C178" s="15">
        <v>8397.5999999999985</v>
      </c>
      <c r="D178" s="16">
        <v>2507.25</v>
      </c>
      <c r="E178" s="51">
        <f t="shared" si="3"/>
        <v>29.85674478422407</v>
      </c>
      <c r="F178" s="249" t="str">
        <f>СВОД!E178</f>
        <v>Ахтямова</v>
      </c>
      <c r="G178" s="81"/>
    </row>
    <row r="179" spans="1:7">
      <c r="A179" s="136">
        <v>186</v>
      </c>
      <c r="B179" s="117" t="s">
        <v>744</v>
      </c>
      <c r="C179" s="15">
        <v>8397.5999999999985</v>
      </c>
      <c r="D179" s="16">
        <v>2646.9</v>
      </c>
      <c r="E179" s="51">
        <f t="shared" si="3"/>
        <v>31.519719919977142</v>
      </c>
      <c r="F179" s="249" t="str">
        <f>СВОД!E179</f>
        <v>Емельянова</v>
      </c>
      <c r="G179" s="81"/>
    </row>
    <row r="180" spans="1:7">
      <c r="A180" s="136">
        <v>187</v>
      </c>
      <c r="B180" s="117" t="s">
        <v>745</v>
      </c>
      <c r="C180" s="15">
        <v>2599.2000000000003</v>
      </c>
      <c r="D180" s="16">
        <v>3406.8100000000004</v>
      </c>
      <c r="E180" s="51">
        <f t="shared" si="3"/>
        <v>131.07148353339488</v>
      </c>
      <c r="F180" s="249" t="str">
        <f>СВОД!E180</f>
        <v>Клементьева</v>
      </c>
      <c r="G180" s="81"/>
    </row>
    <row r="181" spans="1:7">
      <c r="A181" s="136">
        <v>188</v>
      </c>
      <c r="B181" s="117" t="s">
        <v>759</v>
      </c>
      <c r="C181" s="15">
        <v>8397.5999999999985</v>
      </c>
      <c r="D181" s="16">
        <v>8274.61</v>
      </c>
      <c r="E181" s="51">
        <f t="shared" si="3"/>
        <v>98.535414880442048</v>
      </c>
      <c r="F181" s="249" t="str">
        <f>СВОД!E181</f>
        <v>Савченко</v>
      </c>
      <c r="G181" s="81"/>
    </row>
    <row r="182" spans="1:7">
      <c r="A182" s="136">
        <v>189</v>
      </c>
      <c r="B182" s="136" t="s">
        <v>797</v>
      </c>
      <c r="C182" s="15">
        <v>1554.0000000000002</v>
      </c>
      <c r="D182" s="16">
        <v>199.9</v>
      </c>
      <c r="E182" s="51">
        <f t="shared" si="3"/>
        <v>12.863577863577863</v>
      </c>
      <c r="F182" s="249" t="str">
        <f>СВОД!E182</f>
        <v>Дарьин</v>
      </c>
      <c r="G182" s="81"/>
    </row>
    <row r="183" spans="1:7">
      <c r="A183" s="136">
        <v>190</v>
      </c>
      <c r="B183" s="117" t="s">
        <v>807</v>
      </c>
      <c r="C183" s="15">
        <v>1554.0000000000002</v>
      </c>
      <c r="D183" s="16">
        <v>615.62</v>
      </c>
      <c r="E183" s="51">
        <f t="shared" si="3"/>
        <v>39.615186615186609</v>
      </c>
      <c r="F183" s="249" t="str">
        <f>СВОД!E183</f>
        <v>Емельянова</v>
      </c>
      <c r="G183" s="81"/>
    </row>
    <row r="184" spans="1:7">
      <c r="A184" s="136">
        <v>191</v>
      </c>
      <c r="B184" s="117" t="s">
        <v>808</v>
      </c>
      <c r="C184" s="15">
        <v>1554.0000000000002</v>
      </c>
      <c r="D184" s="16">
        <v>696.3</v>
      </c>
      <c r="E184" s="51">
        <f t="shared" si="3"/>
        <v>44.806949806949795</v>
      </c>
      <c r="F184" s="249" t="str">
        <f>СВОД!E184</f>
        <v>Емельянова</v>
      </c>
      <c r="G184" s="81"/>
    </row>
    <row r="185" spans="1:7">
      <c r="A185" s="136">
        <v>194</v>
      </c>
      <c r="B185" s="117" t="s">
        <v>773</v>
      </c>
      <c r="C185" s="15">
        <v>1554.0000000000002</v>
      </c>
      <c r="D185" s="16">
        <v>1474.42</v>
      </c>
      <c r="E185" s="51">
        <f t="shared" si="3"/>
        <v>94.879021879021877</v>
      </c>
      <c r="F185" s="249" t="str">
        <f>СВОД!E185</f>
        <v>Дарьин</v>
      </c>
      <c r="G185" s="81"/>
    </row>
    <row r="186" spans="1:7">
      <c r="A186" s="136">
        <v>195</v>
      </c>
      <c r="B186" s="117" t="s">
        <v>781</v>
      </c>
      <c r="C186" s="15">
        <v>1554.0000000000002</v>
      </c>
      <c r="D186" s="16">
        <v>1125.4000000000001</v>
      </c>
      <c r="E186" s="51">
        <f t="shared" si="3"/>
        <v>72.419562419562411</v>
      </c>
      <c r="F186" s="249" t="str">
        <f>СВОД!E186</f>
        <v>Сазонова</v>
      </c>
      <c r="G186" s="81"/>
    </row>
    <row r="187" spans="1:7">
      <c r="A187" s="136">
        <v>196</v>
      </c>
      <c r="B187" s="136" t="s">
        <v>809</v>
      </c>
      <c r="C187" s="200">
        <v>1112.5999999999999</v>
      </c>
      <c r="D187" s="134">
        <v>837.18999999999994</v>
      </c>
      <c r="E187" s="51">
        <f t="shared" si="3"/>
        <v>75.246269998202408</v>
      </c>
      <c r="F187" s="249" t="str">
        <f>СВОД!E187</f>
        <v>Мансурова</v>
      </c>
      <c r="G187" s="81"/>
    </row>
    <row r="188" spans="1:7">
      <c r="A188" s="136">
        <v>197</v>
      </c>
      <c r="B188" s="117" t="s">
        <v>750</v>
      </c>
      <c r="C188" s="200">
        <v>8397.5999999999985</v>
      </c>
      <c r="D188" s="134">
        <v>1840.18</v>
      </c>
      <c r="E188" s="51">
        <f t="shared" si="3"/>
        <v>21.913165666380877</v>
      </c>
      <c r="F188" s="249" t="str">
        <f>СВОД!E188</f>
        <v>Хасанов</v>
      </c>
      <c r="G188" s="81"/>
    </row>
    <row r="189" spans="1:7">
      <c r="A189" s="136">
        <v>199</v>
      </c>
      <c r="B189" s="136" t="s">
        <v>810</v>
      </c>
      <c r="C189" s="200">
        <v>1112.5999999999999</v>
      </c>
      <c r="D189" s="134">
        <v>925.68</v>
      </c>
      <c r="E189" s="51">
        <f t="shared" si="3"/>
        <v>83.199712385403558</v>
      </c>
      <c r="F189" s="249" t="str">
        <f>СВОД!E189</f>
        <v>Коровина</v>
      </c>
      <c r="G189" s="81"/>
    </row>
    <row r="190" spans="1:7">
      <c r="A190" s="136">
        <v>200</v>
      </c>
      <c r="B190" s="117" t="s">
        <v>780</v>
      </c>
      <c r="C190" s="15">
        <v>1554.0000000000002</v>
      </c>
      <c r="D190" s="16">
        <v>2482.59</v>
      </c>
      <c r="E190" s="51">
        <f t="shared" si="3"/>
        <v>159.75482625482624</v>
      </c>
      <c r="F190" s="249" t="str">
        <f>СВОД!E190</f>
        <v>Савченко</v>
      </c>
      <c r="G190" s="81"/>
    </row>
    <row r="191" spans="1:7">
      <c r="A191" s="136">
        <v>204</v>
      </c>
      <c r="B191" s="136" t="s">
        <v>802</v>
      </c>
      <c r="C191" s="15">
        <v>702.8</v>
      </c>
      <c r="D191" s="16">
        <v>198.8</v>
      </c>
      <c r="E191" s="51">
        <f t="shared" si="3"/>
        <v>28.286852589641438</v>
      </c>
      <c r="F191" s="249" t="str">
        <f>СВОД!E191</f>
        <v>Неуймина</v>
      </c>
      <c r="G191" s="81"/>
    </row>
    <row r="192" spans="1:7">
      <c r="A192" s="136">
        <v>206</v>
      </c>
      <c r="B192" s="136" t="s">
        <v>811</v>
      </c>
      <c r="C192" s="15">
        <v>1554.0000000000002</v>
      </c>
      <c r="D192" s="16">
        <v>94.5</v>
      </c>
      <c r="E192" s="51">
        <f t="shared" si="3"/>
        <v>6.0810810810810798</v>
      </c>
      <c r="F192" s="249" t="str">
        <f>СВОД!E192</f>
        <v>Ахтямова</v>
      </c>
      <c r="G192" s="81"/>
    </row>
    <row r="193" spans="1:7">
      <c r="A193" s="136">
        <v>207</v>
      </c>
      <c r="B193" s="136" t="s">
        <v>812</v>
      </c>
      <c r="C193" s="15">
        <v>1554.0000000000002</v>
      </c>
      <c r="D193" s="16">
        <v>487.6</v>
      </c>
      <c r="E193" s="51">
        <f t="shared" si="3"/>
        <v>31.377091377091375</v>
      </c>
      <c r="F193" s="249" t="str">
        <f>СВОД!E193</f>
        <v>Ахтямова</v>
      </c>
      <c r="G193" s="81"/>
    </row>
    <row r="196" spans="1:7">
      <c r="A196" s="2">
        <v>1</v>
      </c>
      <c r="B196" s="136" t="s">
        <v>530</v>
      </c>
      <c r="C196" s="41">
        <f>C68+C115+C117+C145+C168+C175+C178+C192+C193</f>
        <v>130285.49999999997</v>
      </c>
      <c r="D196" s="41">
        <f>D68+D115+D117+D145+D168+D175+D178+D192+D193</f>
        <v>83055.87000000001</v>
      </c>
      <c r="E196" s="51">
        <f t="shared" ref="E196:E211" si="4">D196/C196*100</f>
        <v>63.749127876855084</v>
      </c>
    </row>
    <row r="197" spans="1:7">
      <c r="A197" s="2">
        <v>2</v>
      </c>
      <c r="B197" s="136" t="s">
        <v>761</v>
      </c>
      <c r="C197" s="41">
        <f>C53+C54+C69+C116+C143+C144+C159</f>
        <v>142106.20000000001</v>
      </c>
      <c r="D197" s="41">
        <f>D53+D54+D69+D116+D143+D144+D159</f>
        <v>106728.23000000003</v>
      </c>
      <c r="E197" s="51">
        <f t="shared" si="4"/>
        <v>75.104555607003789</v>
      </c>
    </row>
    <row r="198" spans="1:7">
      <c r="A198" s="2">
        <v>3</v>
      </c>
      <c r="B198" s="136" t="s">
        <v>697</v>
      </c>
      <c r="C198" s="41">
        <f>C80+C100+C121+C130+C146+C148+C157+C163+C165+C179+C183+C184</f>
        <v>126074.29999999999</v>
      </c>
      <c r="D198" s="41">
        <f>D80+D100+D121+D130+D146+D148+D157+D163+D165+D179+D183+D184</f>
        <v>151138.05999999997</v>
      </c>
      <c r="E198" s="51">
        <f t="shared" si="4"/>
        <v>119.88015003850903</v>
      </c>
    </row>
    <row r="199" spans="1:7">
      <c r="A199" s="2">
        <v>4</v>
      </c>
      <c r="B199" s="136" t="s">
        <v>567</v>
      </c>
      <c r="C199" s="41">
        <f>C95+C97+C99+C122+C126+C150+C189</f>
        <v>106786.1</v>
      </c>
      <c r="D199" s="41">
        <f>D95+D97+D99+D122+D126+D150+D189</f>
        <v>82776.249999999985</v>
      </c>
      <c r="E199" s="51">
        <f t="shared" si="4"/>
        <v>77.515940745096955</v>
      </c>
    </row>
    <row r="200" spans="1:7">
      <c r="A200" s="2">
        <v>5</v>
      </c>
      <c r="B200" s="136" t="s">
        <v>169</v>
      </c>
      <c r="C200" s="41">
        <f>C72+C73+C84+C101+C111+C118+C119+C129+C133+C137+C139+C152+C161+C164+C174+C181+C190+C167</f>
        <v>266163.8</v>
      </c>
      <c r="D200" s="41">
        <f>D72+D73+D84+D101+D111+D118+D119+D129+D133+D137+D139+D152+D161+D164+D174+D181+D190+D167</f>
        <v>242725.48</v>
      </c>
      <c r="E200" s="51">
        <f t="shared" si="4"/>
        <v>91.194024131005051</v>
      </c>
    </row>
    <row r="201" spans="1:7">
      <c r="A201" s="2">
        <v>6</v>
      </c>
      <c r="B201" s="136" t="s">
        <v>626</v>
      </c>
      <c r="C201" s="41">
        <f>C61+C76+C105+C106+C131+C160</f>
        <v>87268.499999999985</v>
      </c>
      <c r="D201" s="41">
        <f>D61+D76+D105+D106+D131+D160</f>
        <v>167507.61999999997</v>
      </c>
      <c r="E201" s="51">
        <f t="shared" si="4"/>
        <v>191.94511192469216</v>
      </c>
    </row>
    <row r="202" spans="1:7">
      <c r="A202" s="2">
        <v>7</v>
      </c>
      <c r="B202" s="136" t="s">
        <v>763</v>
      </c>
      <c r="C202" s="41">
        <f>C113+C114+C132+C134</f>
        <v>42707.199999999997</v>
      </c>
      <c r="D202" s="41">
        <f>D113+D114+D132+D134</f>
        <v>29527.65</v>
      </c>
      <c r="E202" s="51">
        <f t="shared" si="4"/>
        <v>69.139746927918495</v>
      </c>
    </row>
    <row r="203" spans="1:7">
      <c r="A203" s="2">
        <v>8</v>
      </c>
      <c r="B203" s="136" t="s">
        <v>698</v>
      </c>
      <c r="C203" s="41">
        <f>C2+C10+C25+C33+C34+C36+C40+C41+C51+C58+C59+C60+C63+C78+C91+C171</f>
        <v>426118.7</v>
      </c>
      <c r="D203" s="41">
        <f>D2+D10+D25+D33+D34+D36+D40+D41+D51+D58+D59+D60+D63+D78+D91+D171</f>
        <v>272392.14</v>
      </c>
      <c r="E203" s="51">
        <f t="shared" si="4"/>
        <v>63.924005212632075</v>
      </c>
    </row>
    <row r="204" spans="1:7">
      <c r="A204" s="2">
        <v>9</v>
      </c>
      <c r="B204" s="136" t="s">
        <v>696</v>
      </c>
      <c r="C204" s="41">
        <f>C22+C27+C38+C50+C55+C56+C57+C74+C86+C88+C147+C166</f>
        <v>296022.5</v>
      </c>
      <c r="D204" s="41">
        <f>D22+D27+D38+D50+D55+D56+D57+D74+D86+D88+D147+D166</f>
        <v>173647.90999999997</v>
      </c>
      <c r="E204" s="51">
        <f t="shared" si="4"/>
        <v>58.660375478215329</v>
      </c>
    </row>
    <row r="205" spans="1:7">
      <c r="A205" s="2">
        <v>10</v>
      </c>
      <c r="B205" s="136" t="s">
        <v>629</v>
      </c>
      <c r="C205" s="41">
        <f>C11+C21+C29+C31+C65+C89+C90+C96+C98+C138+C141+C151+C156+C169+C173</f>
        <v>317451.3</v>
      </c>
      <c r="D205" s="41">
        <f>D11+D21+D29+D31+D65+D89+D90+D96+D98+D138+D141+D151+D156+D169+D173</f>
        <v>194910.41999999995</v>
      </c>
      <c r="E205" s="51">
        <f t="shared" si="4"/>
        <v>61.39852632514026</v>
      </c>
    </row>
    <row r="206" spans="1:7">
      <c r="A206" s="2">
        <v>11</v>
      </c>
      <c r="B206" s="136" t="s">
        <v>168</v>
      </c>
      <c r="C206" s="41">
        <f>C14+C16+C19+C28+C43+C45+C66+C79+C93+C94+C102+C112+C140+C172+C180+C170</f>
        <v>341275</v>
      </c>
      <c r="D206" s="41">
        <f>D14+D16+D19+D28+D43+D45+D66+D79+D93+D94+D102+D112+D140+D172+D180+D170</f>
        <v>195919.05000000002</v>
      </c>
      <c r="E206" s="51">
        <f t="shared" si="4"/>
        <v>57.40797011207971</v>
      </c>
    </row>
    <row r="207" spans="1:7">
      <c r="A207" s="2">
        <v>12</v>
      </c>
      <c r="B207" s="136" t="s">
        <v>699</v>
      </c>
      <c r="C207" s="41">
        <f>C23+C32+C37+C49+C64+C85+C110+C124+C127+C149+C155+C158</f>
        <v>275649.69999999995</v>
      </c>
      <c r="D207" s="41">
        <f>D23+D32+D37+D49+D64+D85+D110+D124+D127+D149+D155+D158</f>
        <v>197967.9</v>
      </c>
      <c r="E207" s="51">
        <f t="shared" si="4"/>
        <v>71.81865244184921</v>
      </c>
    </row>
    <row r="208" spans="1:7">
      <c r="A208" s="2">
        <v>13</v>
      </c>
      <c r="B208" s="136" t="s">
        <v>700</v>
      </c>
      <c r="C208" s="41">
        <f>C24+C26+C35+C46+C67+C52+C70+C83+C87+C92+C103+C107+C109+C128+C136+C153+C187</f>
        <v>403466.71935483871</v>
      </c>
      <c r="D208" s="41">
        <f>D24+D26+D35+D46+D67+D52+D70+D83+D87+D92+D103+D107+D109+D128+D136+D153+D187</f>
        <v>252393.66</v>
      </c>
      <c r="E208" s="51">
        <f t="shared" si="4"/>
        <v>62.556252571113859</v>
      </c>
    </row>
    <row r="209" spans="1:5">
      <c r="A209" s="2">
        <v>14</v>
      </c>
      <c r="B209" s="136" t="s">
        <v>509</v>
      </c>
      <c r="C209" s="41">
        <f>C3+C4+C5+C7+C9+C13+C18+C30+C42+C44+C48+C62+C82+C120+C123+C162+C191</f>
        <v>397354.6</v>
      </c>
      <c r="D209" s="41">
        <f>D3+D4+D5+D7+D9+D13+D18+D30+D42+D44+D48+D62+D82+D120+D123+D162+D191</f>
        <v>267411.63</v>
      </c>
      <c r="E209" s="51">
        <f t="shared" si="4"/>
        <v>67.297982708643616</v>
      </c>
    </row>
    <row r="210" spans="1:5">
      <c r="A210" s="2">
        <v>15</v>
      </c>
      <c r="B210" s="136" t="s">
        <v>762</v>
      </c>
      <c r="C210" s="41">
        <f>C6+C8+C12+C20+C81+C154+C185+C182</f>
        <v>157457</v>
      </c>
      <c r="D210" s="41">
        <f>D6+D8+D12+D20+D81+D154+D185+D182</f>
        <v>122112.45999999999</v>
      </c>
      <c r="E210" s="51">
        <f t="shared" si="4"/>
        <v>77.552893805927965</v>
      </c>
    </row>
    <row r="211" spans="1:5">
      <c r="A211" s="2">
        <v>16</v>
      </c>
      <c r="B211" s="136" t="s">
        <v>627</v>
      </c>
      <c r="C211" s="41">
        <f>C15+C17+C39+C47+C71+C75+C77+C104+C108+C125+C135+C142+C188</f>
        <v>342959.89999999997</v>
      </c>
      <c r="D211" s="41">
        <f>D15+D17+D39+D47+D71+D75+D77+D104+D108+D125+D135+D142+D188</f>
        <v>190694.87</v>
      </c>
      <c r="E211" s="51">
        <f t="shared" si="4"/>
        <v>55.602672499029772</v>
      </c>
    </row>
    <row r="212" spans="1:5">
      <c r="A212" s="116"/>
      <c r="B212" s="239"/>
      <c r="C212" s="153"/>
      <c r="D212" s="153"/>
      <c r="E212" s="112"/>
    </row>
    <row r="213" spans="1:5">
      <c r="B213" s="196"/>
      <c r="E213" s="112"/>
    </row>
    <row r="214" spans="1:5">
      <c r="A214" s="2">
        <v>1</v>
      </c>
      <c r="B214" s="136" t="s">
        <v>442</v>
      </c>
      <c r="C214" s="41">
        <f>C77</f>
        <v>30606.799999999996</v>
      </c>
      <c r="D214" s="41">
        <f>D77</f>
        <v>12733.180000000004</v>
      </c>
      <c r="E214" s="51">
        <f t="shared" ref="E214:E232" si="5">D214/C214*100</f>
        <v>41.602454356548236</v>
      </c>
    </row>
    <row r="215" spans="1:5">
      <c r="A215" s="2">
        <v>2</v>
      </c>
      <c r="B215" s="136" t="s">
        <v>117</v>
      </c>
      <c r="C215" s="41">
        <f>C67+C70+C26+C109</f>
        <v>120970.5</v>
      </c>
      <c r="D215" s="41">
        <f>D67+D70+D26+D109</f>
        <v>75625.81</v>
      </c>
      <c r="E215" s="51">
        <f t="shared" si="5"/>
        <v>62.515910903898053</v>
      </c>
    </row>
    <row r="216" spans="1:5">
      <c r="A216" s="2">
        <v>3</v>
      </c>
      <c r="B216" s="136" t="s">
        <v>598</v>
      </c>
      <c r="C216" s="41">
        <f>C129+C161</f>
        <v>27048.999999999993</v>
      </c>
      <c r="D216" s="41">
        <f>D129+D161</f>
        <v>36897.86</v>
      </c>
      <c r="E216" s="51">
        <f t="shared" si="5"/>
        <v>136.41117971089508</v>
      </c>
    </row>
    <row r="217" spans="1:5">
      <c r="A217" s="2">
        <v>4</v>
      </c>
      <c r="B217" s="136" t="s">
        <v>119</v>
      </c>
      <c r="C217" s="41">
        <f>C46+C92+C107+C128+C187</f>
        <v>107623.2</v>
      </c>
      <c r="D217" s="41">
        <f>D46+D92+D107+D128+D187</f>
        <v>74868.860000000015</v>
      </c>
      <c r="E217" s="51">
        <f t="shared" si="5"/>
        <v>69.565725605631513</v>
      </c>
    </row>
    <row r="218" spans="1:5">
      <c r="A218" s="2">
        <v>5</v>
      </c>
      <c r="B218" s="136" t="s">
        <v>112</v>
      </c>
      <c r="C218" s="41">
        <f>C191+C182+C173+C170+C169+C185+C171+C172+C188+C156+C180+C2+C3+C4+C5+C6+C7+C8+C9+C10+C11+C12+C13+C14+C15+C16+C17+C18+C19+C20+C21+C22+C23+C24+C25+C27+C28+C29+C30+C31+C32+C33+C34+C35+C36+C37+C38+C39+C40+C41+C42+C43+C44+C45+C47+C48+C49+C50+C51+C52+C55+C56+C57+C58+C59+C60+C62+C63+C64+C65+C66+C71+C74+C75+C78+C79+C81+C82+C83+C85+C86+C87+C88+C89+C90+C91+C93+C94+C96+C98+C102+C103+C104+C108+C110+C112+C120+C123+C124+C127+C135+C136+C138+C140+C141+C147+C149+C151+C153+C154+C155+C158+C162+C166</f>
        <v>2660724.1193548394</v>
      </c>
      <c r="D218" s="41">
        <f>D191+D182+D173+D170+D169+D185+D171+D172+D188+D156+D180+D2+D3+D4+D5+D6+D7+D8+D9+D10+D11+D12+D13+D14+D15+D16+D17+D18+D19+D20+D21+D22+D23+D24+D25+D27+D28+D29+D30+D31+D32+D33+D34+D35+D36+D37+D38+D39+D40+D41+D42+D43+D44+D45+D47+D48+D49+D50+D51+D52+D55+D56+D57+D58+D59+D60+D62+D63+D64+D65+D66+D71+D74+D75+D78+D79+D81+D82+D83+D85+D86+D87+D88+D89+D90+D91+D93+D94+D96+D98+D102+D103+D104+D108+D110+D112+D120+D123+D124+D127+D135+D136+D138+D140+D141+D147+D149+D151+D153+D154+D155+D158+D162+D166</f>
        <v>1685927.1999999993</v>
      </c>
      <c r="E218" s="51">
        <f t="shared" si="5"/>
        <v>63.363472662802614</v>
      </c>
    </row>
    <row r="219" spans="1:5">
      <c r="A219" s="2">
        <v>6</v>
      </c>
      <c r="B219" s="136" t="s">
        <v>614</v>
      </c>
      <c r="C219" s="41">
        <f>C133+C174</f>
        <v>32956.400000000001</v>
      </c>
      <c r="D219" s="41">
        <f>D133+D174</f>
        <v>30821.289999999997</v>
      </c>
      <c r="E219" s="51">
        <f t="shared" si="5"/>
        <v>93.521410105472668</v>
      </c>
    </row>
    <row r="220" spans="1:5">
      <c r="A220" s="2">
        <v>7</v>
      </c>
      <c r="B220" s="136" t="s">
        <v>524</v>
      </c>
      <c r="C220" s="41">
        <f>C95+C97+C99+C122+C126+C150+C189</f>
        <v>106786.1</v>
      </c>
      <c r="D220" s="41">
        <f>D95+D97+D99+D122+D126+D150+D189</f>
        <v>82776.249999999985</v>
      </c>
      <c r="E220" s="51">
        <f t="shared" si="5"/>
        <v>77.515940745096955</v>
      </c>
    </row>
    <row r="221" spans="1:5">
      <c r="A221" s="2">
        <v>8</v>
      </c>
      <c r="B221" s="136" t="s">
        <v>805</v>
      </c>
      <c r="C221" s="41">
        <f>C183+C184</f>
        <v>3108.0000000000005</v>
      </c>
      <c r="D221" s="41">
        <f>D183+D184</f>
        <v>1311.92</v>
      </c>
      <c r="E221" s="51">
        <f t="shared" si="5"/>
        <v>42.211068211068209</v>
      </c>
    </row>
    <row r="222" spans="1:5">
      <c r="A222" s="2">
        <v>9</v>
      </c>
      <c r="B222" s="136" t="s">
        <v>649</v>
      </c>
      <c r="C222" s="41">
        <f>C146+C148+C163+C165</f>
        <v>52470.8</v>
      </c>
      <c r="D222" s="41">
        <f>D146+D148+D163+D165</f>
        <v>67900.849999999991</v>
      </c>
      <c r="E222" s="51">
        <f t="shared" si="5"/>
        <v>129.40692728145936</v>
      </c>
    </row>
    <row r="223" spans="1:5">
      <c r="A223" s="2">
        <v>10</v>
      </c>
      <c r="B223" s="136" t="s">
        <v>122</v>
      </c>
      <c r="C223" s="41">
        <f>C178+C175+C53+C54+C68+C69+C115+C116+C117+C143+C144+C145+C159+C168+C192+C193</f>
        <v>272391.7</v>
      </c>
      <c r="D223" s="41">
        <f>D178+D175+D53+D54+D68+D69+D115+D116+D117+D143+D144+D145+D159+D168+D192+D193</f>
        <v>189784.1</v>
      </c>
      <c r="E223" s="51">
        <f t="shared" si="5"/>
        <v>69.673231599934951</v>
      </c>
    </row>
    <row r="224" spans="1:5">
      <c r="A224" s="2">
        <v>11</v>
      </c>
      <c r="B224" s="136" t="s">
        <v>171</v>
      </c>
      <c r="C224" s="41">
        <f>C181+C73+C111+C137</f>
        <v>66698.2</v>
      </c>
      <c r="D224" s="41">
        <f>D181+D73+D111+D137</f>
        <v>55342.310000000005</v>
      </c>
      <c r="E224" s="51">
        <f t="shared" si="5"/>
        <v>82.974218194793863</v>
      </c>
    </row>
    <row r="225" spans="1:5">
      <c r="A225" s="2">
        <v>12</v>
      </c>
      <c r="B225" s="136" t="s">
        <v>770</v>
      </c>
      <c r="C225" s="41">
        <f>C176+C177+C186</f>
        <v>4662.0000000000009</v>
      </c>
      <c r="D225" s="41">
        <f>D176+D177+D186</f>
        <v>3351.3700000000003</v>
      </c>
      <c r="E225" s="51">
        <f t="shared" si="5"/>
        <v>71.886958386958383</v>
      </c>
    </row>
    <row r="226" spans="1:5">
      <c r="A226" s="2">
        <v>13</v>
      </c>
      <c r="B226" s="136" t="s">
        <v>124</v>
      </c>
      <c r="C226" s="41">
        <f>C72+C84+C101+C118+C119+C139+C190+C167</f>
        <v>113791.69999999998</v>
      </c>
      <c r="D226" s="41">
        <f>D72+D84+D101+D118+D119+D139+D190+D167</f>
        <v>92959.58</v>
      </c>
      <c r="E226" s="51">
        <f t="shared" si="5"/>
        <v>81.692759665248005</v>
      </c>
    </row>
    <row r="227" spans="1:5">
      <c r="A227" s="2">
        <v>14</v>
      </c>
      <c r="B227" s="136" t="s">
        <v>654</v>
      </c>
      <c r="C227" s="41">
        <f>C152+C164</f>
        <v>25668.499999999996</v>
      </c>
      <c r="D227" s="41">
        <f>D152+D164</f>
        <v>26704.440000000002</v>
      </c>
      <c r="E227" s="51">
        <f t="shared" si="5"/>
        <v>104.0358415957302</v>
      </c>
    </row>
    <row r="228" spans="1:5">
      <c r="A228" s="2">
        <v>15</v>
      </c>
      <c r="B228" s="136" t="s">
        <v>471</v>
      </c>
      <c r="C228" s="41">
        <f>C80+C100+C121+C130+C157+C179</f>
        <v>70495.5</v>
      </c>
      <c r="D228" s="41">
        <f>D80+D100+D121+D130+D157+D179</f>
        <v>81925.289999999979</v>
      </c>
      <c r="E228" s="51">
        <f t="shared" si="5"/>
        <v>116.21350298955248</v>
      </c>
    </row>
    <row r="229" spans="1:5">
      <c r="A229" s="2">
        <v>16</v>
      </c>
      <c r="B229" s="136" t="s">
        <v>559</v>
      </c>
      <c r="C229" s="41">
        <f>C113+C114+C132+C134</f>
        <v>42707.199999999997</v>
      </c>
      <c r="D229" s="41">
        <f>D113+D114+D132+D134</f>
        <v>29527.65</v>
      </c>
      <c r="E229" s="51">
        <f t="shared" si="5"/>
        <v>69.139746927918495</v>
      </c>
    </row>
    <row r="230" spans="1:5">
      <c r="A230" s="2">
        <v>17</v>
      </c>
      <c r="B230" s="136" t="s">
        <v>584</v>
      </c>
      <c r="C230" s="41">
        <f>C125+C142</f>
        <v>37830.800000000003</v>
      </c>
      <c r="D230" s="41">
        <f>D125+D142</f>
        <v>18294.989999999998</v>
      </c>
      <c r="E230" s="51">
        <f t="shared" si="5"/>
        <v>48.360039967433934</v>
      </c>
    </row>
    <row r="231" spans="1:5">
      <c r="A231" s="2">
        <v>18</v>
      </c>
      <c r="B231" s="136" t="s">
        <v>593</v>
      </c>
      <c r="C231" s="41">
        <f>C131</f>
        <v>16966.5</v>
      </c>
      <c r="D231" s="41">
        <f>D131</f>
        <v>15792.9</v>
      </c>
      <c r="E231" s="51">
        <f t="shared" si="5"/>
        <v>93.082839713553184</v>
      </c>
    </row>
    <row r="232" spans="1:5">
      <c r="A232" s="2">
        <v>19</v>
      </c>
      <c r="B232" s="136" t="s">
        <v>115</v>
      </c>
      <c r="C232" s="41">
        <f>C61+C76+C105+C106+C160</f>
        <v>70302</v>
      </c>
      <c r="D232" s="41">
        <f>D61+D76+D105+D106+D160</f>
        <v>151714.71999999997</v>
      </c>
      <c r="E232" s="51">
        <f t="shared" si="5"/>
        <v>215.80427299365593</v>
      </c>
    </row>
    <row r="233" spans="1:5">
      <c r="A233" s="116"/>
      <c r="B233" s="116"/>
      <c r="E233"/>
    </row>
    <row r="234" spans="1:5">
      <c r="E234"/>
    </row>
    <row r="235" spans="1:5">
      <c r="A235" s="2">
        <v>1</v>
      </c>
      <c r="B235" s="136" t="s">
        <v>167</v>
      </c>
      <c r="C235" s="41">
        <f>C167+C183+C184+C189+C192+C193+C190+C181+C178+C174+C175+C179+C168+C159+C53+C54+C68+C69+C72+C73+C80+C84+C95+C97+C99+C100+C101+C111+C115+C116+C117+C118+C119+C121+C122+C126+C129+C130+C133+C137+C139+C143+C144+C145+C146+C148+C150+C152+C157+C161+C163+C164+C165</f>
        <v>771415.9</v>
      </c>
      <c r="D235" s="41">
        <f>D167+D183+D184+D189+D192+D193+D190+D181+D178+D174+D175+D179+D168+D159+D53+D54+D68+D69+D72+D73+D80+D84+D95+D97+D99+D100+D101+D111+D115+D116+D117+D118+D119+D121+D122+D126+D129+D130+D133+D137+D139+D143+D144+D145+D146+D148+D150+D152+D157+D161+D163+D164+D165</f>
        <v>666423.89000000013</v>
      </c>
      <c r="E235" s="51">
        <f>D235/C235*100</f>
        <v>86.389701067867549</v>
      </c>
    </row>
    <row r="236" spans="1:5">
      <c r="A236" s="2">
        <v>2</v>
      </c>
      <c r="B236" s="136" t="s">
        <v>170</v>
      </c>
      <c r="C236" s="41">
        <f>C61+C76+C105+C106+C113+C114+C131+C132+C134+C160</f>
        <v>129975.69999999998</v>
      </c>
      <c r="D236" s="41">
        <f>D61+D76+D105+D106+D113+D114+D131+D132+D134+D160</f>
        <v>197035.27</v>
      </c>
      <c r="E236" s="51">
        <f>D236/C236*100</f>
        <v>151.59392871128989</v>
      </c>
    </row>
    <row r="237" spans="1:5">
      <c r="A237" s="2">
        <v>3</v>
      </c>
      <c r="B237" s="136" t="s">
        <v>777</v>
      </c>
      <c r="C237" s="41">
        <f>C176+C177+C186</f>
        <v>4662.0000000000009</v>
      </c>
      <c r="D237" s="41">
        <f>D176+D177+D186</f>
        <v>3351.3700000000003</v>
      </c>
      <c r="E237" s="51">
        <f>D237/C237*100</f>
        <v>71.886958386958383</v>
      </c>
    </row>
    <row r="238" spans="1:5">
      <c r="A238" s="2">
        <v>4</v>
      </c>
      <c r="B238" s="136" t="s">
        <v>620</v>
      </c>
      <c r="C238" s="41">
        <f>C191+C187+C170+C172+C180+C3+C4+C5+C7+C9+C13+C14+C16+C18+C19+C23+C24+C26+C28+C30+C32+C35+C37+C42+C43+C44+C45+C46+C48+C49+C52+C62+C64+C66+C67+C70+C79+C82+C83+C85+C87+C92+C93+C94+C102+C103+C107+C109+C110+C112+C120+C123+C124+C127+C128+C136+C140+C149+C153+C155+C158+C162</f>
        <v>1417746.0193548386</v>
      </c>
      <c r="D238" s="41">
        <f>D191+D187+D170+D172+D180+D3+D4+D5+D7+D9+D13+D14+D16+D18+D19+D23+D24+D26+D28+D30+D32+D35+D37+D42+D43+D44+D45+D46+D48+D49+D52+D62+D64+D66+D67+D70+D79+D82+D83+D85+D87+D92+D93+D94+D102+D103+D107+D109+D110+D112+D120+D123+D124+D127+D128+D136+D140+D149+D153+D155+D158+D162</f>
        <v>913692.23999999987</v>
      </c>
      <c r="E238" s="51">
        <f>D238/C238*100</f>
        <v>64.446821047382372</v>
      </c>
    </row>
    <row r="239" spans="1:5">
      <c r="A239" s="2">
        <v>5</v>
      </c>
      <c r="B239" s="89" t="s">
        <v>701</v>
      </c>
      <c r="C239" s="41">
        <f>C169+C173+C182+C185+C171+C188+C51+C156+C2+C6+C8+C10+C11+C12+C15+C17+C20+C21+C22+C25+C27+C29+C31+C33+C34+C36+C38+C39+C40+C41+C47+C50+C55+C56+C57+C58+C59+C60+C63+C65+C71+C74+C75+C77+C78+C81+C86+C88+C89+C90+C91+C96+C98+C104+C108+C125+C135+C138+C141+C142+C147+C151+C154+C166</f>
        <v>1540009.4000000004</v>
      </c>
      <c r="D239" s="41">
        <f>D169+D173+D182+D185+D171+D188+D51+D156+D2+D6+D8+D10+D11+D12+D15+D17+D20+D21+D22+D25+D27+D29+D31+D33+D34+D36+D38+D39+D40+D41+D47+D50+D55+D56+D57+D58+D59+D60+D63+D65+D71+D74+D75+D77+D78+D81+D86+D88+D89+D90+D91+D96+D98+D104+D108+D125+D135+D138+D141+D142+D147+D151+D154+D166</f>
        <v>953757.79999999993</v>
      </c>
      <c r="E239" s="51">
        <f>D239/C239*100</f>
        <v>61.931946649156799</v>
      </c>
    </row>
    <row r="242" spans="2:11">
      <c r="B242" s="123" t="s">
        <v>218</v>
      </c>
      <c r="C242" s="123"/>
      <c r="D242" s="123"/>
      <c r="E242" s="124"/>
      <c r="F242" s="123"/>
      <c r="G242" s="123"/>
      <c r="H242" s="123"/>
      <c r="I242" s="123"/>
      <c r="J242" s="123"/>
      <c r="K242" s="123"/>
    </row>
    <row r="243" spans="2:11">
      <c r="B243" s="353" t="s">
        <v>219</v>
      </c>
      <c r="C243" s="353"/>
      <c r="D243" s="353"/>
      <c r="E243" s="353"/>
      <c r="F243" s="353"/>
      <c r="G243" s="353"/>
      <c r="H243" s="353"/>
      <c r="I243" s="353"/>
      <c r="J243" s="353"/>
      <c r="K243" s="353"/>
    </row>
    <row r="244" spans="2:11">
      <c r="B244" s="354" t="s">
        <v>281</v>
      </c>
      <c r="C244" s="354"/>
      <c r="D244" s="354"/>
      <c r="E244" s="354"/>
      <c r="F244" s="354"/>
      <c r="G244" s="354"/>
      <c r="H244" s="354"/>
      <c r="I244" s="354"/>
      <c r="J244" s="354"/>
      <c r="K244" s="354"/>
    </row>
    <row r="245" spans="2:11">
      <c r="B245" s="354" t="s">
        <v>282</v>
      </c>
      <c r="C245" s="354"/>
      <c r="D245" s="354"/>
      <c r="E245" s="354"/>
      <c r="F245" s="354"/>
      <c r="G245" s="354"/>
      <c r="H245" s="354"/>
      <c r="I245" s="354"/>
      <c r="J245" s="354"/>
      <c r="K245" s="354"/>
    </row>
    <row r="246" spans="2:11">
      <c r="B246" s="354" t="s">
        <v>220</v>
      </c>
      <c r="C246" s="354"/>
      <c r="D246" s="354"/>
      <c r="E246" s="354"/>
      <c r="F246" s="354"/>
      <c r="G246" s="354"/>
      <c r="H246" s="354"/>
      <c r="I246" s="354"/>
      <c r="J246" s="354"/>
      <c r="K246" s="354"/>
    </row>
    <row r="247" spans="2:11">
      <c r="B247" s="354" t="s">
        <v>283</v>
      </c>
      <c r="C247" s="354"/>
      <c r="D247" s="354"/>
      <c r="E247" s="354"/>
      <c r="F247" s="354"/>
      <c r="G247" s="354"/>
      <c r="H247" s="354"/>
      <c r="I247" s="354"/>
      <c r="J247" s="354"/>
      <c r="K247" s="354"/>
    </row>
    <row r="249" spans="2:11">
      <c r="B249" s="355" t="s">
        <v>221</v>
      </c>
      <c r="C249" s="355"/>
      <c r="D249" s="355"/>
      <c r="E249" s="355"/>
      <c r="F249" s="355"/>
      <c r="G249" s="355"/>
      <c r="H249" s="355"/>
      <c r="I249" s="355"/>
      <c r="J249" s="355"/>
      <c r="K249" s="355"/>
    </row>
    <row r="250" spans="2:11">
      <c r="B250" s="351" t="s">
        <v>284</v>
      </c>
      <c r="C250" s="351"/>
      <c r="D250" s="351"/>
      <c r="E250" s="351"/>
      <c r="F250" s="351"/>
      <c r="G250" s="351"/>
      <c r="H250" s="351"/>
      <c r="I250" s="351"/>
      <c r="J250" s="351"/>
      <c r="K250" s="351"/>
    </row>
    <row r="251" spans="2:11">
      <c r="B251" s="352" t="s">
        <v>285</v>
      </c>
      <c r="C251" s="352"/>
      <c r="D251" s="352"/>
      <c r="E251" s="352"/>
      <c r="F251" s="352"/>
      <c r="G251" s="352"/>
      <c r="H251" s="352"/>
      <c r="I251" s="352"/>
      <c r="J251" s="352"/>
      <c r="K251" s="352"/>
    </row>
    <row r="252" spans="2:11">
      <c r="B252" s="351" t="s">
        <v>286</v>
      </c>
      <c r="C252" s="351"/>
      <c r="D252" s="351"/>
      <c r="E252" s="351"/>
      <c r="F252" s="351"/>
      <c r="G252" s="351"/>
      <c r="H252" s="351"/>
      <c r="I252" s="351"/>
      <c r="J252" s="351"/>
      <c r="K252" s="351"/>
    </row>
    <row r="253" spans="2:11">
      <c r="B253" s="351" t="s">
        <v>287</v>
      </c>
      <c r="C253" s="351"/>
      <c r="D253" s="351"/>
      <c r="E253" s="351"/>
      <c r="F253" s="351"/>
      <c r="G253" s="351"/>
      <c r="H253" s="351"/>
      <c r="I253" s="351"/>
      <c r="J253" s="351"/>
      <c r="K253" s="351"/>
    </row>
  </sheetData>
  <mergeCells count="10">
    <mergeCell ref="B250:K250"/>
    <mergeCell ref="B251:K251"/>
    <mergeCell ref="B252:K252"/>
    <mergeCell ref="B253:K253"/>
    <mergeCell ref="B243:K243"/>
    <mergeCell ref="B244:K244"/>
    <mergeCell ref="B245:K245"/>
    <mergeCell ref="B246:K246"/>
    <mergeCell ref="B247:K247"/>
    <mergeCell ref="B249:K249"/>
  </mergeCells>
  <conditionalFormatting sqref="E196:E211 E235:E239 E2:E193 E214:E232">
    <cfRule type="cellIs" dxfId="250" priority="1" operator="lessThan">
      <formula>90</formula>
    </cfRule>
    <cfRule type="cellIs" dxfId="249" priority="2" operator="between">
      <formula>90</formula>
      <formula>100</formula>
    </cfRule>
    <cfRule type="cellIs" dxfId="248" priority="3" operator="greaterThan">
      <formula>99.99</formula>
    </cfRule>
  </conditionalFormatting>
  <hyperlinks>
    <hyperlink ref="H1" location="СВОД!A1" display="СВОД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56"/>
  <sheetViews>
    <sheetView zoomScale="85" zoomScaleNormal="85" workbookViewId="0">
      <pane xSplit="1" ySplit="1" topLeftCell="B159" activePane="bottomRight" state="frozen"/>
      <selection activeCell="G201" sqref="G201"/>
      <selection pane="topRight" activeCell="G201" sqref="G201"/>
      <selection pane="bottomLeft" activeCell="G201" sqref="G201"/>
      <selection pane="bottomRight" activeCell="A167" sqref="A167:B193"/>
    </sheetView>
  </sheetViews>
  <sheetFormatPr defaultRowHeight="14.4"/>
  <cols>
    <col min="1" max="1" width="4.109375" bestFit="1" customWidth="1"/>
    <col min="2" max="2" width="29.109375" bestFit="1" customWidth="1"/>
    <col min="3" max="4" width="8.88671875" bestFit="1" customWidth="1"/>
    <col min="6" max="6" width="11.21875" bestFit="1" customWidth="1"/>
    <col min="8" max="8" width="20" bestFit="1" customWidth="1"/>
    <col min="9" max="9" width="20.6640625" bestFit="1" customWidth="1"/>
  </cols>
  <sheetData>
    <row r="1" spans="1:9">
      <c r="A1" s="1" t="s">
        <v>0</v>
      </c>
      <c r="B1" s="3" t="s">
        <v>1</v>
      </c>
      <c r="C1" s="212" t="s">
        <v>98</v>
      </c>
      <c r="D1" s="235" t="s">
        <v>99</v>
      </c>
      <c r="E1" s="3" t="s">
        <v>88</v>
      </c>
      <c r="F1" s="80" t="str">
        <f>СВОД!E1</f>
        <v>Супервайзер</v>
      </c>
      <c r="H1" s="10" t="s">
        <v>100</v>
      </c>
    </row>
    <row r="2" spans="1:9">
      <c r="A2" s="1">
        <v>1</v>
      </c>
      <c r="B2" s="1" t="s">
        <v>2</v>
      </c>
      <c r="C2" s="74">
        <v>225</v>
      </c>
      <c r="D2" s="5">
        <v>223.04764447630143</v>
      </c>
      <c r="E2" s="5">
        <f>D2/C2*100</f>
        <v>99.132286433911744</v>
      </c>
      <c r="F2" s="249" t="str">
        <f>СВОД!E2</f>
        <v>Ахрамеева</v>
      </c>
    </row>
    <row r="3" spans="1:9">
      <c r="A3" s="1">
        <v>2</v>
      </c>
      <c r="B3" s="1" t="s">
        <v>3</v>
      </c>
      <c r="C3" s="74">
        <v>197</v>
      </c>
      <c r="D3" s="5">
        <v>185.28093638745213</v>
      </c>
      <c r="E3" s="5">
        <f t="shared" ref="E3:E65" si="0">D3/C3*100</f>
        <v>94.051236744899555</v>
      </c>
      <c r="F3" s="249" t="str">
        <f>СВОД!E3</f>
        <v>Неуймина</v>
      </c>
    </row>
    <row r="4" spans="1:9">
      <c r="A4" s="1">
        <v>3</v>
      </c>
      <c r="B4" s="1" t="s">
        <v>4</v>
      </c>
      <c r="C4" s="74">
        <v>203</v>
      </c>
      <c r="D4" s="5">
        <v>194.0870203049825</v>
      </c>
      <c r="E4" s="5">
        <f t="shared" si="0"/>
        <v>95.609369608365768</v>
      </c>
      <c r="F4" s="249" t="str">
        <f>СВОД!E4</f>
        <v>Неуймина</v>
      </c>
    </row>
    <row r="5" spans="1:9">
      <c r="A5" s="1">
        <v>4</v>
      </c>
      <c r="B5" s="1" t="s">
        <v>5</v>
      </c>
      <c r="C5" s="74">
        <v>189</v>
      </c>
      <c r="D5" s="5">
        <v>176.12295849216432</v>
      </c>
      <c r="E5" s="5">
        <f t="shared" si="0"/>
        <v>93.186750524954661</v>
      </c>
      <c r="F5" s="249" t="str">
        <f>СВОД!E5</f>
        <v>Неуймина</v>
      </c>
      <c r="H5" s="4" t="s">
        <v>174</v>
      </c>
      <c r="I5" s="48"/>
    </row>
    <row r="6" spans="1:9">
      <c r="A6" s="1">
        <v>5</v>
      </c>
      <c r="B6" s="1" t="s">
        <v>6</v>
      </c>
      <c r="C6" s="74">
        <v>204</v>
      </c>
      <c r="D6" s="5">
        <v>196.27322806131042</v>
      </c>
      <c r="E6" s="5">
        <f t="shared" si="0"/>
        <v>96.212366696720792</v>
      </c>
      <c r="F6" s="249" t="str">
        <f>СВОД!E6</f>
        <v>Дарьин</v>
      </c>
      <c r="H6" s="4" t="s">
        <v>236</v>
      </c>
      <c r="I6" s="49"/>
    </row>
    <row r="7" spans="1:9">
      <c r="A7" s="1">
        <v>6</v>
      </c>
      <c r="B7" s="1" t="s">
        <v>7</v>
      </c>
      <c r="C7" s="74">
        <v>214</v>
      </c>
      <c r="D7" s="5">
        <v>204.1163167155425</v>
      </c>
      <c r="E7" s="5">
        <f t="shared" si="0"/>
        <v>95.381456409131999</v>
      </c>
      <c r="F7" s="249" t="str">
        <f>СВОД!E7</f>
        <v>Неуймина</v>
      </c>
      <c r="H7" s="4" t="s">
        <v>178</v>
      </c>
      <c r="I7" s="50"/>
    </row>
    <row r="8" spans="1:9">
      <c r="A8" s="1">
        <v>7</v>
      </c>
      <c r="B8" s="1" t="s">
        <v>8</v>
      </c>
      <c r="C8" s="74">
        <v>213</v>
      </c>
      <c r="D8" s="5">
        <v>215.16218549346021</v>
      </c>
      <c r="E8" s="5">
        <f t="shared" si="0"/>
        <v>101.01511056030996</v>
      </c>
      <c r="F8" s="249" t="str">
        <f>СВОД!E8</f>
        <v>Дарьин</v>
      </c>
    </row>
    <row r="9" spans="1:9">
      <c r="A9" s="1">
        <v>8</v>
      </c>
      <c r="B9" s="1" t="s">
        <v>9</v>
      </c>
      <c r="C9" s="74">
        <v>230</v>
      </c>
      <c r="D9" s="5">
        <v>231.36795350927889</v>
      </c>
      <c r="E9" s="5">
        <f t="shared" si="0"/>
        <v>100.59476239533865</v>
      </c>
      <c r="F9" s="249" t="str">
        <f>СВОД!E9</f>
        <v>Неуймина</v>
      </c>
      <c r="H9" t="s">
        <v>288</v>
      </c>
      <c r="I9" s="125">
        <v>42158</v>
      </c>
    </row>
    <row r="10" spans="1:9">
      <c r="A10" s="1">
        <v>9</v>
      </c>
      <c r="B10" s="1" t="s">
        <v>10</v>
      </c>
      <c r="C10" s="74">
        <v>213</v>
      </c>
      <c r="D10" s="5">
        <v>195.40134584091123</v>
      </c>
      <c r="E10" s="5">
        <f t="shared" si="0"/>
        <v>91.737721052070995</v>
      </c>
      <c r="F10" s="249" t="str">
        <f>СВОД!E10</f>
        <v>Ахрамеева</v>
      </c>
      <c r="H10" t="s">
        <v>289</v>
      </c>
      <c r="I10" t="s">
        <v>476</v>
      </c>
    </row>
    <row r="11" spans="1:9">
      <c r="A11" s="1">
        <v>10</v>
      </c>
      <c r="B11" s="1" t="s">
        <v>11</v>
      </c>
      <c r="C11" s="74">
        <v>255</v>
      </c>
      <c r="D11" s="5">
        <v>247.53849800586951</v>
      </c>
      <c r="E11" s="5">
        <f t="shared" si="0"/>
        <v>97.073920786615503</v>
      </c>
      <c r="F11" s="249" t="str">
        <f>СВОД!E11</f>
        <v>Калинина</v>
      </c>
    </row>
    <row r="12" spans="1:9">
      <c r="A12" s="1">
        <v>11</v>
      </c>
      <c r="B12" s="1" t="s">
        <v>12</v>
      </c>
      <c r="C12" s="74">
        <v>192</v>
      </c>
      <c r="D12" s="5">
        <v>189.85987389659522</v>
      </c>
      <c r="E12" s="5">
        <f t="shared" si="0"/>
        <v>98.88535098781</v>
      </c>
      <c r="F12" s="249" t="str">
        <f>СВОД!E12</f>
        <v>Дарьин</v>
      </c>
    </row>
    <row r="13" spans="1:9">
      <c r="A13" s="1">
        <v>12</v>
      </c>
      <c r="B13" s="1" t="s">
        <v>13</v>
      </c>
      <c r="C13" s="74">
        <v>240</v>
      </c>
      <c r="D13" s="5">
        <v>239.89604332953249</v>
      </c>
      <c r="E13" s="5">
        <f t="shared" si="0"/>
        <v>99.956684720638535</v>
      </c>
      <c r="F13" s="249" t="str">
        <f>СВОД!E13</f>
        <v>Неуймина</v>
      </c>
    </row>
    <row r="14" spans="1:9">
      <c r="A14" s="1">
        <v>13</v>
      </c>
      <c r="B14" s="1" t="s">
        <v>14</v>
      </c>
      <c r="C14" s="74">
        <v>205</v>
      </c>
      <c r="D14" s="5">
        <v>199.114557965334</v>
      </c>
      <c r="E14" s="5">
        <f t="shared" si="0"/>
        <v>97.129052666016591</v>
      </c>
      <c r="F14" s="249" t="str">
        <f>СВОД!E14</f>
        <v>Клементьева</v>
      </c>
      <c r="H14" s="11"/>
    </row>
    <row r="15" spans="1:9">
      <c r="A15" s="1">
        <v>14</v>
      </c>
      <c r="B15" s="1" t="s">
        <v>15</v>
      </c>
      <c r="C15" s="74">
        <v>233</v>
      </c>
      <c r="D15" s="5">
        <v>233.95297842206111</v>
      </c>
      <c r="E15" s="5">
        <f t="shared" si="0"/>
        <v>100.40900361461851</v>
      </c>
      <c r="F15" s="249" t="str">
        <f>СВОД!E15</f>
        <v>Хасанов</v>
      </c>
      <c r="H15" s="11"/>
    </row>
    <row r="16" spans="1:9">
      <c r="A16" s="1">
        <v>15</v>
      </c>
      <c r="B16" s="1" t="s">
        <v>16</v>
      </c>
      <c r="C16" s="74">
        <v>221</v>
      </c>
      <c r="D16" s="5">
        <v>222.05769696969696</v>
      </c>
      <c r="E16" s="5">
        <f t="shared" si="0"/>
        <v>100.47859591389003</v>
      </c>
      <c r="F16" s="249" t="str">
        <f>СВОД!E16</f>
        <v>Клементьева</v>
      </c>
      <c r="H16" s="14"/>
    </row>
    <row r="17" spans="1:6">
      <c r="A17" s="1">
        <v>16</v>
      </c>
      <c r="B17" s="1" t="s">
        <v>17</v>
      </c>
      <c r="C17" s="74">
        <v>192</v>
      </c>
      <c r="D17" s="5">
        <v>191.62824540682413</v>
      </c>
      <c r="E17" s="5">
        <f t="shared" si="0"/>
        <v>99.806377816054237</v>
      </c>
      <c r="F17" s="249" t="str">
        <f>СВОД!E17</f>
        <v>Хасанов</v>
      </c>
    </row>
    <row r="18" spans="1:6">
      <c r="A18" s="1">
        <v>17</v>
      </c>
      <c r="B18" s="1" t="s">
        <v>18</v>
      </c>
      <c r="C18" s="74">
        <v>179</v>
      </c>
      <c r="D18" s="5">
        <v>169.82409840810419</v>
      </c>
      <c r="E18" s="5">
        <f t="shared" si="0"/>
        <v>94.873797993354287</v>
      </c>
      <c r="F18" s="249" t="str">
        <f>СВОД!E18</f>
        <v>Неуймина</v>
      </c>
    </row>
    <row r="19" spans="1:6">
      <c r="A19" s="1">
        <v>18</v>
      </c>
      <c r="B19" s="1" t="s">
        <v>19</v>
      </c>
      <c r="C19" s="74">
        <v>215</v>
      </c>
      <c r="D19" s="5">
        <v>207.12174380860785</v>
      </c>
      <c r="E19" s="5">
        <f t="shared" si="0"/>
        <v>96.335694794701325</v>
      </c>
      <c r="F19" s="249" t="str">
        <f>СВОД!E19</f>
        <v>Клементьева</v>
      </c>
    </row>
    <row r="20" spans="1:6">
      <c r="A20" s="1">
        <v>19</v>
      </c>
      <c r="B20" s="1" t="s">
        <v>20</v>
      </c>
      <c r="C20" s="74">
        <v>221</v>
      </c>
      <c r="D20" s="5">
        <v>208.59984955454698</v>
      </c>
      <c r="E20" s="5">
        <f t="shared" si="0"/>
        <v>94.389072196627595</v>
      </c>
      <c r="F20" s="249" t="str">
        <f>СВОД!E20</f>
        <v>Дарьин</v>
      </c>
    </row>
    <row r="21" spans="1:6">
      <c r="A21" s="1">
        <v>20</v>
      </c>
      <c r="B21" s="1" t="s">
        <v>21</v>
      </c>
      <c r="C21" s="74">
        <v>182</v>
      </c>
      <c r="D21" s="5">
        <v>174.83654555540144</v>
      </c>
      <c r="E21" s="5">
        <f t="shared" si="0"/>
        <v>96.064036019451336</v>
      </c>
      <c r="F21" s="249" t="str">
        <f>СВОД!E21</f>
        <v>Калинина</v>
      </c>
    </row>
    <row r="22" spans="1:6">
      <c r="A22" s="1">
        <v>21</v>
      </c>
      <c r="B22" s="1" t="s">
        <v>22</v>
      </c>
      <c r="C22" s="74">
        <v>201</v>
      </c>
      <c r="D22" s="5">
        <v>187.97149530146098</v>
      </c>
      <c r="E22" s="5">
        <f t="shared" si="0"/>
        <v>93.518156866398499</v>
      </c>
      <c r="F22" s="249" t="str">
        <f>СВОД!E22</f>
        <v>Жарникова</v>
      </c>
    </row>
    <row r="23" spans="1:6">
      <c r="A23" s="1">
        <v>22</v>
      </c>
      <c r="B23" s="1" t="s">
        <v>23</v>
      </c>
      <c r="C23" s="74">
        <v>196</v>
      </c>
      <c r="D23" s="5">
        <v>190.27529058725213</v>
      </c>
      <c r="E23" s="5">
        <f t="shared" si="0"/>
        <v>97.079229891455171</v>
      </c>
      <c r="F23" s="249" t="str">
        <f>СВОД!E23</f>
        <v>Мазырин</v>
      </c>
    </row>
    <row r="24" spans="1:6">
      <c r="A24" s="1">
        <v>23</v>
      </c>
      <c r="B24" s="1" t="s">
        <v>24</v>
      </c>
      <c r="C24" s="74">
        <v>226</v>
      </c>
      <c r="D24" s="5">
        <v>232.64747244934233</v>
      </c>
      <c r="E24" s="5">
        <f t="shared" si="0"/>
        <v>102.94135949085943</v>
      </c>
      <c r="F24" s="249" t="str">
        <f>СВОД!E24</f>
        <v>Мансурова</v>
      </c>
    </row>
    <row r="25" spans="1:6">
      <c r="A25" s="1">
        <v>24</v>
      </c>
      <c r="B25" s="1" t="s">
        <v>25</v>
      </c>
      <c r="C25" s="74">
        <v>212</v>
      </c>
      <c r="D25" s="5">
        <v>203.2107804912882</v>
      </c>
      <c r="E25" s="5">
        <f t="shared" si="0"/>
        <v>95.854141741173677</v>
      </c>
      <c r="F25" s="249" t="str">
        <f>СВОД!E25</f>
        <v>Ахрамеева</v>
      </c>
    </row>
    <row r="26" spans="1:6">
      <c r="A26" s="1">
        <v>25</v>
      </c>
      <c r="B26" s="1" t="s">
        <v>26</v>
      </c>
      <c r="C26" s="74">
        <v>210</v>
      </c>
      <c r="D26" s="5">
        <v>208.09314067398122</v>
      </c>
      <c r="E26" s="5">
        <f t="shared" si="0"/>
        <v>99.091971749514869</v>
      </c>
      <c r="F26" s="249" t="str">
        <f>СВОД!E26</f>
        <v>Мансурова</v>
      </c>
    </row>
    <row r="27" spans="1:6">
      <c r="A27" s="1">
        <v>26</v>
      </c>
      <c r="B27" s="1" t="s">
        <v>27</v>
      </c>
      <c r="C27" s="74">
        <v>184</v>
      </c>
      <c r="D27" s="5">
        <v>173.85416659718166</v>
      </c>
      <c r="E27" s="5">
        <f t="shared" si="0"/>
        <v>94.485960107163947</v>
      </c>
      <c r="F27" s="249" t="str">
        <f>СВОД!E27</f>
        <v>Жарникова</v>
      </c>
    </row>
    <row r="28" spans="1:6">
      <c r="A28" s="1">
        <v>27</v>
      </c>
      <c r="B28" s="1" t="s">
        <v>28</v>
      </c>
      <c r="C28" s="74">
        <v>199</v>
      </c>
      <c r="D28" s="5">
        <v>199.47242339832871</v>
      </c>
      <c r="E28" s="5">
        <f t="shared" si="0"/>
        <v>100.23739869262749</v>
      </c>
      <c r="F28" s="249" t="str">
        <f>СВОД!E28</f>
        <v>Клементьева</v>
      </c>
    </row>
    <row r="29" spans="1:6">
      <c r="A29" s="1">
        <v>28</v>
      </c>
      <c r="B29" s="1" t="s">
        <v>29</v>
      </c>
      <c r="C29" s="74">
        <v>232</v>
      </c>
      <c r="D29" s="5">
        <v>216.02504747732431</v>
      </c>
      <c r="E29" s="5">
        <f t="shared" si="0"/>
        <v>93.11424460229496</v>
      </c>
      <c r="F29" s="249" t="str">
        <f>СВОД!E29</f>
        <v>Калинина</v>
      </c>
    </row>
    <row r="30" spans="1:6">
      <c r="A30" s="1">
        <v>29</v>
      </c>
      <c r="B30" s="1" t="s">
        <v>30</v>
      </c>
      <c r="C30" s="74">
        <v>203</v>
      </c>
      <c r="D30" s="5">
        <v>179.14154022988504</v>
      </c>
      <c r="E30" s="5">
        <f t="shared" si="0"/>
        <v>88.247064152652726</v>
      </c>
      <c r="F30" s="249" t="str">
        <f>СВОД!E30</f>
        <v>Неуймина</v>
      </c>
    </row>
    <row r="31" spans="1:6">
      <c r="A31" s="1">
        <v>30</v>
      </c>
      <c r="B31" s="2" t="s">
        <v>31</v>
      </c>
      <c r="C31" s="74">
        <v>189</v>
      </c>
      <c r="D31" s="5">
        <v>175.51857764077724</v>
      </c>
      <c r="E31" s="5">
        <f t="shared" si="0"/>
        <v>92.86697229670753</v>
      </c>
      <c r="F31" s="249" t="str">
        <f>СВОД!E31</f>
        <v>Калинина</v>
      </c>
    </row>
    <row r="32" spans="1:6">
      <c r="A32" s="1">
        <v>31</v>
      </c>
      <c r="B32" s="2" t="s">
        <v>32</v>
      </c>
      <c r="C32" s="74">
        <v>240</v>
      </c>
      <c r="D32" s="5">
        <v>228.31131429017398</v>
      </c>
      <c r="E32" s="5">
        <f t="shared" si="0"/>
        <v>95.129714287572497</v>
      </c>
      <c r="F32" s="249" t="str">
        <f>СВОД!E32</f>
        <v>Мазырин</v>
      </c>
    </row>
    <row r="33" spans="1:6">
      <c r="A33" s="1">
        <v>32</v>
      </c>
      <c r="B33" s="2" t="s">
        <v>33</v>
      </c>
      <c r="C33" s="74">
        <v>257</v>
      </c>
      <c r="D33" s="5">
        <v>246.67083804627248</v>
      </c>
      <c r="E33" s="5">
        <f t="shared" si="0"/>
        <v>95.980870835125472</v>
      </c>
      <c r="F33" s="249" t="str">
        <f>СВОД!E33</f>
        <v>Ахрамеева</v>
      </c>
    </row>
    <row r="34" spans="1:6">
      <c r="A34" s="1">
        <v>33</v>
      </c>
      <c r="B34" s="2" t="s">
        <v>34</v>
      </c>
      <c r="C34" s="74">
        <v>216</v>
      </c>
      <c r="D34" s="5">
        <v>205.76709933936877</v>
      </c>
      <c r="E34" s="5">
        <f t="shared" si="0"/>
        <v>95.262545990448501</v>
      </c>
      <c r="F34" s="249" t="str">
        <f>СВОД!E34</f>
        <v>Ахрамеева</v>
      </c>
    </row>
    <row r="35" spans="1:6">
      <c r="A35" s="1">
        <v>34</v>
      </c>
      <c r="B35" s="2" t="s">
        <v>35</v>
      </c>
      <c r="C35" s="74">
        <v>241</v>
      </c>
      <c r="D35" s="5">
        <v>213.41000720518775</v>
      </c>
      <c r="E35" s="5">
        <f t="shared" si="0"/>
        <v>88.55187020962147</v>
      </c>
      <c r="F35" s="249" t="str">
        <f>СВОД!E35</f>
        <v>Мансурова</v>
      </c>
    </row>
    <row r="36" spans="1:6">
      <c r="A36" s="1">
        <v>35</v>
      </c>
      <c r="B36" s="2" t="s">
        <v>36</v>
      </c>
      <c r="C36" s="74">
        <v>233</v>
      </c>
      <c r="D36" s="5">
        <v>218.22219830163857</v>
      </c>
      <c r="E36" s="5">
        <f t="shared" si="0"/>
        <v>93.657595837613115</v>
      </c>
      <c r="F36" s="249" t="str">
        <f>СВОД!E36</f>
        <v>Ахрамеева</v>
      </c>
    </row>
    <row r="37" spans="1:6">
      <c r="A37" s="1">
        <v>36</v>
      </c>
      <c r="B37" s="2" t="s">
        <v>37</v>
      </c>
      <c r="C37" s="74">
        <v>238</v>
      </c>
      <c r="D37" s="5">
        <v>233.31253895343599</v>
      </c>
      <c r="E37" s="5">
        <f t="shared" si="0"/>
        <v>98.030478551863865</v>
      </c>
      <c r="F37" s="249" t="str">
        <f>СВОД!E37</f>
        <v>Мазырин</v>
      </c>
    </row>
    <row r="38" spans="1:6">
      <c r="A38" s="1">
        <v>37</v>
      </c>
      <c r="B38" s="2" t="s">
        <v>38</v>
      </c>
      <c r="C38" s="74">
        <v>195</v>
      </c>
      <c r="D38" s="5">
        <v>178.46388474913061</v>
      </c>
      <c r="E38" s="5">
        <f t="shared" si="0"/>
        <v>91.519940896990065</v>
      </c>
      <c r="F38" s="249" t="str">
        <f>СВОД!E38</f>
        <v>Жарникова</v>
      </c>
    </row>
    <row r="39" spans="1:6">
      <c r="A39" s="1">
        <v>38</v>
      </c>
      <c r="B39" s="2" t="s">
        <v>39</v>
      </c>
      <c r="C39" s="74">
        <v>214</v>
      </c>
      <c r="D39" s="5">
        <v>211.68017399667741</v>
      </c>
      <c r="E39" s="5">
        <f t="shared" si="0"/>
        <v>98.91596915732589</v>
      </c>
      <c r="F39" s="249" t="str">
        <f>СВОД!E39</f>
        <v>Хасанов</v>
      </c>
    </row>
    <row r="40" spans="1:6">
      <c r="A40" s="1">
        <v>39</v>
      </c>
      <c r="B40" s="2" t="s">
        <v>40</v>
      </c>
      <c r="C40" s="74">
        <v>219</v>
      </c>
      <c r="D40" s="5">
        <v>218.14324670615252</v>
      </c>
      <c r="E40" s="5">
        <f t="shared" si="0"/>
        <v>99.608788450297965</v>
      </c>
      <c r="F40" s="249" t="str">
        <f>СВОД!E40</f>
        <v>Ахрамеева</v>
      </c>
    </row>
    <row r="41" spans="1:6">
      <c r="A41" s="1">
        <v>40</v>
      </c>
      <c r="B41" s="2" t="s">
        <v>41</v>
      </c>
      <c r="C41" s="74">
        <v>218</v>
      </c>
      <c r="D41" s="5">
        <v>212.86631814787154</v>
      </c>
      <c r="E41" s="5">
        <f t="shared" si="0"/>
        <v>97.645100067830981</v>
      </c>
      <c r="F41" s="249" t="str">
        <f>СВОД!E41</f>
        <v>Ахрамеева</v>
      </c>
    </row>
    <row r="42" spans="1:6">
      <c r="A42" s="1">
        <v>41</v>
      </c>
      <c r="B42" s="2" t="s">
        <v>42</v>
      </c>
      <c r="C42" s="74">
        <v>257</v>
      </c>
      <c r="D42" s="5">
        <v>244.51247512836972</v>
      </c>
      <c r="E42" s="5">
        <f t="shared" si="0"/>
        <v>95.141040905980432</v>
      </c>
      <c r="F42" s="249" t="str">
        <f>СВОД!E42</f>
        <v>Неуймина</v>
      </c>
    </row>
    <row r="43" spans="1:6">
      <c r="A43" s="1">
        <v>42</v>
      </c>
      <c r="B43" s="2" t="s">
        <v>43</v>
      </c>
      <c r="C43" s="74">
        <v>223</v>
      </c>
      <c r="D43" s="5">
        <v>217.39418575264568</v>
      </c>
      <c r="E43" s="5">
        <f t="shared" si="0"/>
        <v>97.486181951859052</v>
      </c>
      <c r="F43" s="249" t="str">
        <f>СВОД!E43</f>
        <v>Клементьева</v>
      </c>
    </row>
    <row r="44" spans="1:6">
      <c r="A44" s="1">
        <v>43</v>
      </c>
      <c r="B44" s="2" t="s">
        <v>44</v>
      </c>
      <c r="C44" s="74">
        <v>185</v>
      </c>
      <c r="D44" s="5">
        <v>176.27138989169671</v>
      </c>
      <c r="E44" s="5">
        <f t="shared" si="0"/>
        <v>95.281832373890126</v>
      </c>
      <c r="F44" s="249" t="str">
        <f>СВОД!E44</f>
        <v>Неуймина</v>
      </c>
    </row>
    <row r="45" spans="1:6">
      <c r="A45" s="1">
        <v>44</v>
      </c>
      <c r="B45" s="2" t="s">
        <v>45</v>
      </c>
      <c r="C45" s="74">
        <v>212</v>
      </c>
      <c r="D45" s="5">
        <v>206.30631326385242</v>
      </c>
      <c r="E45" s="5">
        <f t="shared" si="0"/>
        <v>97.314298709364351</v>
      </c>
      <c r="F45" s="249" t="str">
        <f>СВОД!E45</f>
        <v>Клементьева</v>
      </c>
    </row>
    <row r="46" spans="1:6">
      <c r="A46" s="1">
        <v>45</v>
      </c>
      <c r="B46" s="2" t="s">
        <v>46</v>
      </c>
      <c r="C46" s="74">
        <v>233</v>
      </c>
      <c r="D46" s="5">
        <v>225.91933085501856</v>
      </c>
      <c r="E46" s="5">
        <f t="shared" si="0"/>
        <v>96.961086203870622</v>
      </c>
      <c r="F46" s="249" t="str">
        <f>СВОД!E46</f>
        <v>Мансурова</v>
      </c>
    </row>
    <row r="47" spans="1:6">
      <c r="A47" s="1">
        <v>46</v>
      </c>
      <c r="B47" s="2" t="s">
        <v>47</v>
      </c>
      <c r="C47" s="74">
        <v>210</v>
      </c>
      <c r="D47" s="5">
        <v>205.30612264150946</v>
      </c>
      <c r="E47" s="5">
        <f t="shared" si="0"/>
        <v>97.764820305480697</v>
      </c>
      <c r="F47" s="249" t="str">
        <f>СВОД!E47</f>
        <v>Хасанов</v>
      </c>
    </row>
    <row r="48" spans="1:6">
      <c r="A48" s="1">
        <v>47</v>
      </c>
      <c r="B48" s="2" t="s">
        <v>48</v>
      </c>
      <c r="C48" s="74">
        <v>200</v>
      </c>
      <c r="D48" s="5">
        <v>196.92163348260422</v>
      </c>
      <c r="E48" s="5">
        <f t="shared" si="0"/>
        <v>98.460816741302111</v>
      </c>
      <c r="F48" s="249" t="str">
        <f>СВОД!E48</f>
        <v>Неуймина</v>
      </c>
    </row>
    <row r="49" spans="1:6">
      <c r="A49" s="1">
        <v>48</v>
      </c>
      <c r="B49" s="2" t="s">
        <v>49</v>
      </c>
      <c r="C49" s="74">
        <v>224</v>
      </c>
      <c r="D49" s="5">
        <v>219.74925754406937</v>
      </c>
      <c r="E49" s="5">
        <f t="shared" si="0"/>
        <v>98.102347117888115</v>
      </c>
      <c r="F49" s="249" t="str">
        <f>СВОД!E49</f>
        <v>Мазырин</v>
      </c>
    </row>
    <row r="50" spans="1:6">
      <c r="A50" s="1">
        <v>49</v>
      </c>
      <c r="B50" s="2" t="s">
        <v>50</v>
      </c>
      <c r="C50" s="74">
        <v>208</v>
      </c>
      <c r="D50" s="5">
        <v>191.05240863787378</v>
      </c>
      <c r="E50" s="5">
        <f t="shared" si="0"/>
        <v>91.852119537439307</v>
      </c>
      <c r="F50" s="249" t="str">
        <f>СВОД!E50</f>
        <v>Жарникова</v>
      </c>
    </row>
    <row r="51" spans="1:6">
      <c r="A51" s="1">
        <v>50</v>
      </c>
      <c r="B51" s="2" t="s">
        <v>51</v>
      </c>
      <c r="C51" s="74">
        <v>236</v>
      </c>
      <c r="D51" s="5">
        <v>232.84484905898699</v>
      </c>
      <c r="E51" s="5">
        <f t="shared" si="0"/>
        <v>98.663071635163973</v>
      </c>
      <c r="F51" s="249" t="str">
        <f>СВОД!E51</f>
        <v>Ахрамеева</v>
      </c>
    </row>
    <row r="52" spans="1:6">
      <c r="A52" s="1">
        <v>51</v>
      </c>
      <c r="B52" s="2" t="s">
        <v>52</v>
      </c>
      <c r="C52" s="74">
        <v>188</v>
      </c>
      <c r="D52" s="5">
        <v>187.45128553839271</v>
      </c>
      <c r="E52" s="5">
        <f t="shared" si="0"/>
        <v>99.708130605528027</v>
      </c>
      <c r="F52" s="249" t="str">
        <f>СВОД!E52</f>
        <v>Мансурова</v>
      </c>
    </row>
    <row r="53" spans="1:6">
      <c r="A53" s="1">
        <v>52</v>
      </c>
      <c r="B53" s="2" t="s">
        <v>53</v>
      </c>
      <c r="C53" s="74">
        <v>190</v>
      </c>
      <c r="D53" s="5">
        <v>183.9752892461332</v>
      </c>
      <c r="E53" s="5">
        <f t="shared" si="0"/>
        <v>96.829099603228002</v>
      </c>
      <c r="F53" s="249" t="str">
        <f>СВОД!E53</f>
        <v>Петухов</v>
      </c>
    </row>
    <row r="54" spans="1:6">
      <c r="A54" s="1">
        <v>53</v>
      </c>
      <c r="B54" s="2" t="s">
        <v>54</v>
      </c>
      <c r="C54" s="74">
        <v>161</v>
      </c>
      <c r="D54" s="5">
        <v>155.76756725146197</v>
      </c>
      <c r="E54" s="5">
        <f t="shared" si="0"/>
        <v>96.750041771094388</v>
      </c>
      <c r="F54" s="249" t="str">
        <f>СВОД!E54</f>
        <v>Петухов</v>
      </c>
    </row>
    <row r="55" spans="1:6">
      <c r="A55" s="1">
        <v>54</v>
      </c>
      <c r="B55" s="2" t="s">
        <v>55</v>
      </c>
      <c r="C55" s="74">
        <v>230</v>
      </c>
      <c r="D55" s="5">
        <v>243.75504444803616</v>
      </c>
      <c r="E55" s="5">
        <f t="shared" si="0"/>
        <v>105.98045410784181</v>
      </c>
      <c r="F55" s="249" t="str">
        <f>СВОД!E55</f>
        <v>Жарникова</v>
      </c>
    </row>
    <row r="56" spans="1:6">
      <c r="A56" s="1">
        <v>55</v>
      </c>
      <c r="B56" s="2" t="s">
        <v>56</v>
      </c>
      <c r="C56" s="74">
        <v>194</v>
      </c>
      <c r="D56" s="5">
        <v>188.61930651619952</v>
      </c>
      <c r="E56" s="5">
        <f t="shared" si="0"/>
        <v>97.226446657834799</v>
      </c>
      <c r="F56" s="249" t="str">
        <f>СВОД!E56</f>
        <v>Жарникова</v>
      </c>
    </row>
    <row r="57" spans="1:6">
      <c r="A57" s="1">
        <v>56</v>
      </c>
      <c r="B57" s="2" t="s">
        <v>57</v>
      </c>
      <c r="C57" s="74">
        <v>204</v>
      </c>
      <c r="D57" s="5">
        <v>191.67328916072034</v>
      </c>
      <c r="E57" s="5">
        <f t="shared" si="0"/>
        <v>93.957494686627612</v>
      </c>
      <c r="F57" s="249" t="str">
        <f>СВОД!E57</f>
        <v>Жарникова</v>
      </c>
    </row>
    <row r="58" spans="1:6">
      <c r="A58" s="1">
        <v>58</v>
      </c>
      <c r="B58" s="2" t="s">
        <v>59</v>
      </c>
      <c r="C58" s="74">
        <v>263</v>
      </c>
      <c r="D58" s="5">
        <v>285.61171225645455</v>
      </c>
      <c r="E58" s="5">
        <f t="shared" si="0"/>
        <v>108.59760922298651</v>
      </c>
      <c r="F58" s="249" t="str">
        <f>СВОД!E58</f>
        <v>Ахрамеева</v>
      </c>
    </row>
    <row r="59" spans="1:6">
      <c r="A59" s="1">
        <v>59</v>
      </c>
      <c r="B59" s="2" t="s">
        <v>60</v>
      </c>
      <c r="C59" s="74">
        <v>233</v>
      </c>
      <c r="D59" s="5">
        <v>226.62731204819272</v>
      </c>
      <c r="E59" s="5">
        <f t="shared" si="0"/>
        <v>97.264940793215757</v>
      </c>
      <c r="F59" s="249" t="str">
        <f>СВОД!E59</f>
        <v>Ахрамеева</v>
      </c>
    </row>
    <row r="60" spans="1:6">
      <c r="A60" s="1">
        <v>60</v>
      </c>
      <c r="B60" s="2" t="s">
        <v>61</v>
      </c>
      <c r="C60" s="74">
        <v>207</v>
      </c>
      <c r="D60" s="5">
        <v>204.27222929936309</v>
      </c>
      <c r="E60" s="5">
        <f t="shared" si="0"/>
        <v>98.682236376503909</v>
      </c>
      <c r="F60" s="249" t="str">
        <f>СВОД!E60</f>
        <v>Ахрамеева</v>
      </c>
    </row>
    <row r="61" spans="1:6">
      <c r="A61" s="1">
        <v>61</v>
      </c>
      <c r="B61" s="2" t="s">
        <v>62</v>
      </c>
      <c r="C61" s="74">
        <v>245</v>
      </c>
      <c r="D61" s="5">
        <v>245.22435862538282</v>
      </c>
      <c r="E61" s="5">
        <f t="shared" si="0"/>
        <v>100.09157494913585</v>
      </c>
      <c r="F61" s="249" t="str">
        <f>СВОД!E61</f>
        <v>Трусов</v>
      </c>
    </row>
    <row r="62" spans="1:6">
      <c r="A62" s="1">
        <v>62</v>
      </c>
      <c r="B62" s="2" t="s">
        <v>63</v>
      </c>
      <c r="C62" s="74">
        <v>202</v>
      </c>
      <c r="D62" s="5">
        <v>203.99776773515498</v>
      </c>
      <c r="E62" s="5">
        <f t="shared" si="0"/>
        <v>100.98899392829455</v>
      </c>
      <c r="F62" s="249" t="str">
        <f>СВОД!E62</f>
        <v>Неуймина</v>
      </c>
    </row>
    <row r="63" spans="1:6">
      <c r="A63" s="1">
        <v>63</v>
      </c>
      <c r="B63" s="2" t="s">
        <v>64</v>
      </c>
      <c r="C63" s="74">
        <v>214</v>
      </c>
      <c r="D63" s="5">
        <v>206.59644279661015</v>
      </c>
      <c r="E63" s="5">
        <f t="shared" si="0"/>
        <v>96.540393830191661</v>
      </c>
      <c r="F63" s="249" t="str">
        <f>СВОД!E63</f>
        <v>Ахрамеева</v>
      </c>
    </row>
    <row r="64" spans="1:6">
      <c r="A64" s="1">
        <v>64</v>
      </c>
      <c r="B64" s="2" t="s">
        <v>65</v>
      </c>
      <c r="C64" s="74">
        <v>190</v>
      </c>
      <c r="D64" s="5">
        <v>172.22207377049176</v>
      </c>
      <c r="E64" s="5">
        <f t="shared" si="0"/>
        <v>90.643196721311455</v>
      </c>
      <c r="F64" s="249" t="str">
        <f>СВОД!E64</f>
        <v>Мазырин</v>
      </c>
    </row>
    <row r="65" spans="1:6">
      <c r="A65" s="1">
        <v>65</v>
      </c>
      <c r="B65" s="2" t="s">
        <v>66</v>
      </c>
      <c r="C65" s="74">
        <v>213</v>
      </c>
      <c r="D65" s="5">
        <v>214.12184338324562</v>
      </c>
      <c r="E65" s="5">
        <f t="shared" si="0"/>
        <v>100.52668703438761</v>
      </c>
      <c r="F65" s="249" t="str">
        <f>СВОД!E65</f>
        <v>Калинина</v>
      </c>
    </row>
    <row r="66" spans="1:6">
      <c r="A66" s="1">
        <v>66</v>
      </c>
      <c r="B66" s="2" t="s">
        <v>67</v>
      </c>
      <c r="C66" s="74">
        <v>243</v>
      </c>
      <c r="D66" s="5">
        <v>240.37235248346511</v>
      </c>
      <c r="E66" s="5">
        <f t="shared" ref="E66:E72" si="1">D66/C66*100</f>
        <v>98.91866357344243</v>
      </c>
      <c r="F66" s="249" t="str">
        <f>СВОД!E66</f>
        <v>Клементьева</v>
      </c>
    </row>
    <row r="67" spans="1:6">
      <c r="A67" s="1">
        <v>67</v>
      </c>
      <c r="B67" s="2" t="s">
        <v>68</v>
      </c>
      <c r="C67" s="74">
        <v>256</v>
      </c>
      <c r="D67" s="5">
        <v>249.83272224417226</v>
      </c>
      <c r="E67" s="5">
        <f t="shared" si="1"/>
        <v>97.590907126629787</v>
      </c>
      <c r="F67" s="249" t="str">
        <f>СВОД!E67</f>
        <v>Мансурова</v>
      </c>
    </row>
    <row r="68" spans="1:6">
      <c r="A68" s="1">
        <v>68</v>
      </c>
      <c r="B68" s="2" t="s">
        <v>69</v>
      </c>
      <c r="C68" s="74">
        <v>195</v>
      </c>
      <c r="D68" s="5">
        <v>180.14271926550722</v>
      </c>
      <c r="E68" s="5">
        <f t="shared" si="1"/>
        <v>92.38088167461909</v>
      </c>
      <c r="F68" s="249" t="str">
        <f>СВОД!E68</f>
        <v>Ахтямова</v>
      </c>
    </row>
    <row r="69" spans="1:6">
      <c r="A69" s="1">
        <v>69</v>
      </c>
      <c r="B69" s="2" t="s">
        <v>70</v>
      </c>
      <c r="C69" s="74">
        <v>206</v>
      </c>
      <c r="D69" s="5">
        <v>213.49389352818369</v>
      </c>
      <c r="E69" s="5">
        <f t="shared" si="1"/>
        <v>103.63781239232218</v>
      </c>
      <c r="F69" s="249" t="str">
        <f>СВОД!E69</f>
        <v>Петухов</v>
      </c>
    </row>
    <row r="70" spans="1:6">
      <c r="A70" s="1">
        <v>70</v>
      </c>
      <c r="B70" s="2" t="s">
        <v>71</v>
      </c>
      <c r="C70" s="74">
        <v>259</v>
      </c>
      <c r="D70" s="5">
        <v>251.56052021632757</v>
      </c>
      <c r="E70" s="5">
        <f t="shared" si="1"/>
        <v>97.127613983138062</v>
      </c>
      <c r="F70" s="249" t="str">
        <f>СВОД!E70</f>
        <v>Мансурова</v>
      </c>
    </row>
    <row r="71" spans="1:6">
      <c r="A71" s="1">
        <v>71</v>
      </c>
      <c r="B71" s="2" t="s">
        <v>72</v>
      </c>
      <c r="C71" s="74">
        <v>202</v>
      </c>
      <c r="D71" s="5">
        <v>201.84360643314244</v>
      </c>
      <c r="E71" s="5">
        <f t="shared" si="1"/>
        <v>99.922577442149716</v>
      </c>
      <c r="F71" s="249" t="str">
        <f>СВОД!E71</f>
        <v>Хасанов</v>
      </c>
    </row>
    <row r="72" spans="1:6">
      <c r="A72" s="1">
        <v>72</v>
      </c>
      <c r="B72" s="2" t="s">
        <v>73</v>
      </c>
      <c r="C72" s="74">
        <v>203</v>
      </c>
      <c r="D72" s="5">
        <v>210.74235840297123</v>
      </c>
      <c r="E72" s="5">
        <f t="shared" si="1"/>
        <v>103.81396965663608</v>
      </c>
      <c r="F72" s="249" t="str">
        <f>СВОД!E72</f>
        <v>Савченко</v>
      </c>
    </row>
    <row r="73" spans="1:6">
      <c r="A73" s="1">
        <v>73</v>
      </c>
      <c r="B73" s="2" t="s">
        <v>165</v>
      </c>
      <c r="C73" s="74">
        <v>255</v>
      </c>
      <c r="D73" s="5">
        <v>241.76684721440631</v>
      </c>
      <c r="E73" s="5">
        <f t="shared" ref="E73:E139" si="2">D73/C73*100</f>
        <v>94.810528319375024</v>
      </c>
      <c r="F73" s="249" t="str">
        <f>СВОД!E73</f>
        <v>Савченко</v>
      </c>
    </row>
    <row r="74" spans="1:6">
      <c r="A74" s="1">
        <v>74</v>
      </c>
      <c r="B74" s="2" t="s">
        <v>166</v>
      </c>
      <c r="C74" s="74">
        <v>202</v>
      </c>
      <c r="D74" s="5">
        <v>193.31766066266405</v>
      </c>
      <c r="E74" s="5">
        <f t="shared" si="2"/>
        <v>95.701812209239634</v>
      </c>
      <c r="F74" s="249" t="str">
        <f>СВОД!E74</f>
        <v>Жарникова</v>
      </c>
    </row>
    <row r="75" spans="1:6">
      <c r="A75" s="199">
        <v>75</v>
      </c>
      <c r="B75" s="151" t="s">
        <v>568</v>
      </c>
      <c r="C75" s="74">
        <v>235</v>
      </c>
      <c r="D75" s="5">
        <v>228.38607992973212</v>
      </c>
      <c r="E75" s="5">
        <f t="shared" si="2"/>
        <v>97.185565927545582</v>
      </c>
      <c r="F75" s="249" t="str">
        <f>СВОД!E75</f>
        <v>Хасанов</v>
      </c>
    </row>
    <row r="76" spans="1:6">
      <c r="A76" s="132">
        <v>76</v>
      </c>
      <c r="B76" s="151" t="s">
        <v>478</v>
      </c>
      <c r="C76" s="74">
        <v>208</v>
      </c>
      <c r="D76" s="5">
        <v>213.71625466417908</v>
      </c>
      <c r="E76" s="5">
        <f t="shared" si="2"/>
        <v>102.74819935777839</v>
      </c>
      <c r="F76" s="249" t="str">
        <f>СВОД!E76</f>
        <v>Трусов</v>
      </c>
    </row>
    <row r="77" spans="1:6">
      <c r="A77" s="1">
        <v>77</v>
      </c>
      <c r="B77" s="136" t="s">
        <v>445</v>
      </c>
      <c r="C77" s="74">
        <v>243</v>
      </c>
      <c r="D77" s="5">
        <v>239.76859262151078</v>
      </c>
      <c r="E77" s="5">
        <f t="shared" si="2"/>
        <v>98.670202724901557</v>
      </c>
      <c r="F77" s="249" t="str">
        <f>СВОД!E77</f>
        <v>Хасанов</v>
      </c>
    </row>
    <row r="78" spans="1:6">
      <c r="A78" s="132">
        <v>78</v>
      </c>
      <c r="B78" s="151" t="s">
        <v>444</v>
      </c>
      <c r="C78" s="74">
        <v>264</v>
      </c>
      <c r="D78" s="5">
        <v>260.99133707138236</v>
      </c>
      <c r="E78" s="5">
        <f t="shared" si="2"/>
        <v>98.860354951281195</v>
      </c>
      <c r="F78" s="249" t="str">
        <f>СВОД!E78</f>
        <v>Ахрамеева</v>
      </c>
    </row>
    <row r="79" spans="1:6">
      <c r="A79" s="132">
        <v>79</v>
      </c>
      <c r="B79" s="151" t="s">
        <v>482</v>
      </c>
      <c r="C79" s="74">
        <v>227</v>
      </c>
      <c r="D79" s="5">
        <v>224.32947102948782</v>
      </c>
      <c r="E79" s="5">
        <f t="shared" si="2"/>
        <v>98.823555519598159</v>
      </c>
      <c r="F79" s="249" t="str">
        <f>СВОД!E79</f>
        <v>Клементьева</v>
      </c>
    </row>
    <row r="80" spans="1:6">
      <c r="A80" s="1">
        <v>80</v>
      </c>
      <c r="B80" s="136" t="s">
        <v>475</v>
      </c>
      <c r="C80" s="74">
        <v>200</v>
      </c>
      <c r="D80" s="5">
        <v>178.29491869207908</v>
      </c>
      <c r="E80" s="5">
        <f t="shared" si="2"/>
        <v>89.14745934603954</v>
      </c>
      <c r="F80" s="249" t="str">
        <f>СВОД!E80</f>
        <v>Емельянова</v>
      </c>
    </row>
    <row r="81" spans="1:6">
      <c r="A81" s="132">
        <v>81</v>
      </c>
      <c r="B81" s="151" t="s">
        <v>514</v>
      </c>
      <c r="C81" s="74">
        <v>224</v>
      </c>
      <c r="D81" s="5">
        <v>220.47522035573121</v>
      </c>
      <c r="E81" s="5">
        <f t="shared" si="2"/>
        <v>98.426437658808581</v>
      </c>
      <c r="F81" s="249" t="str">
        <f>СВОД!E81</f>
        <v>Дарьин</v>
      </c>
    </row>
    <row r="82" spans="1:6">
      <c r="A82" s="132">
        <v>82</v>
      </c>
      <c r="B82" s="133" t="s">
        <v>473</v>
      </c>
      <c r="C82" s="74">
        <v>211</v>
      </c>
      <c r="D82" s="5">
        <v>203.21335447498234</v>
      </c>
      <c r="E82" s="5">
        <f t="shared" si="2"/>
        <v>96.309646670607734</v>
      </c>
      <c r="F82" s="249" t="str">
        <f>СВОД!E82</f>
        <v>Неуймина</v>
      </c>
    </row>
    <row r="83" spans="1:6">
      <c r="A83" s="1">
        <v>83</v>
      </c>
      <c r="B83" s="2" t="s">
        <v>502</v>
      </c>
      <c r="C83" s="74">
        <v>208</v>
      </c>
      <c r="D83" s="5">
        <v>197.48955531017864</v>
      </c>
      <c r="E83" s="5">
        <f t="shared" si="2"/>
        <v>94.946901591432038</v>
      </c>
      <c r="F83" s="249" t="str">
        <f>СВОД!E83</f>
        <v>Мансурова</v>
      </c>
    </row>
    <row r="84" spans="1:6">
      <c r="A84" s="1">
        <v>84</v>
      </c>
      <c r="B84" s="2" t="s">
        <v>479</v>
      </c>
      <c r="C84" s="74">
        <v>259</v>
      </c>
      <c r="D84" s="5">
        <v>211.72036306088248</v>
      </c>
      <c r="E84" s="5">
        <f t="shared" si="2"/>
        <v>81.745313923120648</v>
      </c>
      <c r="F84" s="249" t="str">
        <f>СВОД!E84</f>
        <v>Савченко</v>
      </c>
    </row>
    <row r="85" spans="1:6">
      <c r="A85" s="1">
        <v>85</v>
      </c>
      <c r="B85" s="2" t="s">
        <v>474</v>
      </c>
      <c r="C85" s="74">
        <v>192</v>
      </c>
      <c r="D85" s="5">
        <v>182.22724438983374</v>
      </c>
      <c r="E85" s="5">
        <f t="shared" si="2"/>
        <v>94.910023119705073</v>
      </c>
      <c r="F85" s="249" t="str">
        <f>СВОД!E85</f>
        <v>Мазырин</v>
      </c>
    </row>
    <row r="86" spans="1:6">
      <c r="A86" s="1">
        <v>86</v>
      </c>
      <c r="B86" s="2" t="s">
        <v>480</v>
      </c>
      <c r="C86" s="74">
        <v>215</v>
      </c>
      <c r="D86" s="5">
        <v>202.14852342158855</v>
      </c>
      <c r="E86" s="5">
        <f t="shared" si="2"/>
        <v>94.022569033297003</v>
      </c>
      <c r="F86" s="249" t="str">
        <f>СВОД!E86</f>
        <v>Жарникова</v>
      </c>
    </row>
    <row r="87" spans="1:6">
      <c r="A87" s="1">
        <v>87</v>
      </c>
      <c r="B87" s="2" t="s">
        <v>481</v>
      </c>
      <c r="C87" s="74">
        <v>232</v>
      </c>
      <c r="D87" s="5">
        <v>228.8544083880038</v>
      </c>
      <c r="E87" s="5">
        <f t="shared" si="2"/>
        <v>98.644141546553371</v>
      </c>
      <c r="F87" s="249" t="str">
        <f>СВОД!E87</f>
        <v>Мансурова</v>
      </c>
    </row>
    <row r="88" spans="1:6">
      <c r="A88" s="1">
        <v>88</v>
      </c>
      <c r="B88" s="136" t="s">
        <v>503</v>
      </c>
      <c r="C88" s="74">
        <v>193</v>
      </c>
      <c r="D88" s="5">
        <v>188.78022733812944</v>
      </c>
      <c r="E88" s="5">
        <f t="shared" si="2"/>
        <v>97.813589294367588</v>
      </c>
      <c r="F88" s="249" t="str">
        <f>СВОД!E88</f>
        <v>Жарникова</v>
      </c>
    </row>
    <row r="89" spans="1:6">
      <c r="A89" s="1">
        <v>89</v>
      </c>
      <c r="B89" s="2" t="s">
        <v>507</v>
      </c>
      <c r="C89" s="74">
        <v>213</v>
      </c>
      <c r="D89" s="5">
        <v>212.03007427213313</v>
      </c>
      <c r="E89" s="5">
        <f t="shared" si="2"/>
        <v>99.544635808513206</v>
      </c>
      <c r="F89" s="249" t="str">
        <f>СВОД!E89</f>
        <v>Калинина</v>
      </c>
    </row>
    <row r="90" spans="1:6">
      <c r="A90" s="132">
        <v>90</v>
      </c>
      <c r="B90" s="133" t="s">
        <v>537</v>
      </c>
      <c r="C90" s="74">
        <v>190</v>
      </c>
      <c r="D90" s="5">
        <v>179.59719408081958</v>
      </c>
      <c r="E90" s="5">
        <f t="shared" si="2"/>
        <v>94.524838989905035</v>
      </c>
      <c r="F90" s="249" t="str">
        <f>СВОД!E90</f>
        <v>Калинина</v>
      </c>
    </row>
    <row r="91" spans="1:6">
      <c r="A91" s="132">
        <v>91</v>
      </c>
      <c r="B91" s="133" t="s">
        <v>505</v>
      </c>
      <c r="C91" s="74">
        <v>216</v>
      </c>
      <c r="D91" s="5">
        <v>209.95160878021679</v>
      </c>
      <c r="E91" s="5">
        <f t="shared" si="2"/>
        <v>97.199818879729989</v>
      </c>
      <c r="F91" s="249" t="str">
        <f>СВОД!E91</f>
        <v>Ахрамеева</v>
      </c>
    </row>
    <row r="92" spans="1:6">
      <c r="A92" s="1">
        <v>92</v>
      </c>
      <c r="B92" s="136" t="s">
        <v>517</v>
      </c>
      <c r="C92" s="74">
        <v>235</v>
      </c>
      <c r="D92" s="5">
        <v>233.73187021128396</v>
      </c>
      <c r="E92" s="5">
        <f t="shared" si="2"/>
        <v>99.460370302674022</v>
      </c>
      <c r="F92" s="249" t="str">
        <f>СВОД!E92</f>
        <v>Мансурова</v>
      </c>
    </row>
    <row r="93" spans="1:6">
      <c r="A93" s="1">
        <v>93</v>
      </c>
      <c r="B93" s="136" t="s">
        <v>520</v>
      </c>
      <c r="C93" s="74">
        <v>169</v>
      </c>
      <c r="D93" s="5">
        <v>154.21160490571015</v>
      </c>
      <c r="E93" s="5">
        <f t="shared" si="2"/>
        <v>91.249470358408374</v>
      </c>
      <c r="F93" s="249" t="str">
        <f>СВОД!E93</f>
        <v>Клементьева</v>
      </c>
    </row>
    <row r="94" spans="1:6">
      <c r="A94" s="1">
        <v>94</v>
      </c>
      <c r="B94" s="136" t="s">
        <v>516</v>
      </c>
      <c r="C94" s="74">
        <v>188</v>
      </c>
      <c r="D94" s="5">
        <v>191.88546584355461</v>
      </c>
      <c r="E94" s="5">
        <f t="shared" si="2"/>
        <v>102.06673715082692</v>
      </c>
      <c r="F94" s="249" t="str">
        <f>СВОД!E94</f>
        <v>Клементьева</v>
      </c>
    </row>
    <row r="95" spans="1:6">
      <c r="A95" s="1">
        <v>95</v>
      </c>
      <c r="B95" s="136" t="s">
        <v>543</v>
      </c>
      <c r="C95" s="74">
        <v>200</v>
      </c>
      <c r="D95" s="5">
        <v>200.67580482333139</v>
      </c>
      <c r="E95" s="5">
        <f t="shared" si="2"/>
        <v>100.3379024116657</v>
      </c>
      <c r="F95" s="249" t="str">
        <f>СВОД!E95</f>
        <v>Коровина</v>
      </c>
    </row>
    <row r="96" spans="1:6">
      <c r="A96" s="1">
        <v>96</v>
      </c>
      <c r="B96" s="136" t="s">
        <v>525</v>
      </c>
      <c r="C96" s="74">
        <v>213</v>
      </c>
      <c r="D96" s="5">
        <v>210.50026718750007</v>
      </c>
      <c r="E96" s="5">
        <f t="shared" si="2"/>
        <v>98.826416519953085</v>
      </c>
      <c r="F96" s="249" t="str">
        <f>СВОД!E96</f>
        <v>Калинина</v>
      </c>
    </row>
    <row r="97" spans="1:6">
      <c r="A97" s="1">
        <v>97</v>
      </c>
      <c r="B97" s="136" t="s">
        <v>548</v>
      </c>
      <c r="C97" s="74">
        <v>201</v>
      </c>
      <c r="D97" s="5">
        <v>201.52910629193812</v>
      </c>
      <c r="E97" s="5">
        <f t="shared" si="2"/>
        <v>100.26323696116324</v>
      </c>
      <c r="F97" s="249" t="str">
        <f>СВОД!E97</f>
        <v>Коровина</v>
      </c>
    </row>
    <row r="98" spans="1:6">
      <c r="A98" s="1">
        <v>98</v>
      </c>
      <c r="B98" s="136" t="s">
        <v>526</v>
      </c>
      <c r="C98" s="74">
        <v>213</v>
      </c>
      <c r="D98" s="5">
        <v>210.42256859535959</v>
      </c>
      <c r="E98" s="5">
        <f t="shared" si="2"/>
        <v>98.789938307680558</v>
      </c>
      <c r="F98" s="249" t="str">
        <f>СВОД!E98</f>
        <v>Калинина</v>
      </c>
    </row>
    <row r="99" spans="1:6">
      <c r="A99" s="1">
        <v>99</v>
      </c>
      <c r="B99" s="136" t="s">
        <v>529</v>
      </c>
      <c r="C99" s="74">
        <v>218</v>
      </c>
      <c r="D99" s="5">
        <v>209.79843168728164</v>
      </c>
      <c r="E99" s="5">
        <f t="shared" si="2"/>
        <v>96.237812700587909</v>
      </c>
      <c r="F99" s="249" t="str">
        <f>СВОД!E99</f>
        <v>Коровина</v>
      </c>
    </row>
    <row r="100" spans="1:6">
      <c r="A100" s="1">
        <v>100</v>
      </c>
      <c r="B100" s="136" t="s">
        <v>610</v>
      </c>
      <c r="C100" s="74">
        <v>204</v>
      </c>
      <c r="D100" s="5">
        <v>186.36588643028523</v>
      </c>
      <c r="E100" s="5">
        <f t="shared" si="2"/>
        <v>91.355826681512369</v>
      </c>
      <c r="F100" s="249" t="str">
        <f>СВОД!E100</f>
        <v>Емельянова</v>
      </c>
    </row>
    <row r="101" spans="1:6">
      <c r="A101" s="1">
        <v>101</v>
      </c>
      <c r="B101" s="136" t="s">
        <v>523</v>
      </c>
      <c r="C101" s="74">
        <v>232</v>
      </c>
      <c r="D101" s="5">
        <v>213.84135460761965</v>
      </c>
      <c r="E101" s="5">
        <f t="shared" si="2"/>
        <v>92.172997675698127</v>
      </c>
      <c r="F101" s="249" t="str">
        <f>СВОД!E101</f>
        <v>Савченко</v>
      </c>
    </row>
    <row r="102" spans="1:6">
      <c r="A102" s="132">
        <v>102</v>
      </c>
      <c r="B102" s="151" t="s">
        <v>522</v>
      </c>
      <c r="C102" s="74">
        <v>195</v>
      </c>
      <c r="D102" s="5">
        <v>195.74801396868304</v>
      </c>
      <c r="E102" s="5">
        <f t="shared" si="2"/>
        <v>100.38359690701695</v>
      </c>
      <c r="F102" s="249" t="str">
        <f>СВОД!E102</f>
        <v>Клементьева</v>
      </c>
    </row>
    <row r="103" spans="1:6">
      <c r="A103" s="132">
        <v>103</v>
      </c>
      <c r="B103" s="151" t="s">
        <v>539</v>
      </c>
      <c r="C103" s="74">
        <v>201</v>
      </c>
      <c r="D103" s="5">
        <v>191.89804150231524</v>
      </c>
      <c r="E103" s="5">
        <f t="shared" si="2"/>
        <v>95.471662438962795</v>
      </c>
      <c r="F103" s="249" t="str">
        <f>СВОД!E103</f>
        <v>Мансурова</v>
      </c>
    </row>
    <row r="104" spans="1:6">
      <c r="A104" s="132">
        <v>104</v>
      </c>
      <c r="B104" s="151" t="s">
        <v>540</v>
      </c>
      <c r="C104" s="74">
        <v>208</v>
      </c>
      <c r="D104" s="5">
        <v>200.99540237278444</v>
      </c>
      <c r="E104" s="5">
        <f t="shared" si="2"/>
        <v>96.632404986915603</v>
      </c>
      <c r="F104" s="249" t="str">
        <f>СВОД!E104</f>
        <v>Хасанов</v>
      </c>
    </row>
    <row r="105" spans="1:6">
      <c r="A105" s="132">
        <v>105</v>
      </c>
      <c r="B105" s="151" t="s">
        <v>648</v>
      </c>
      <c r="C105" s="74">
        <v>255</v>
      </c>
      <c r="D105" s="5">
        <v>246.99343730242359</v>
      </c>
      <c r="E105" s="5">
        <f t="shared" si="2"/>
        <v>96.860171491146502</v>
      </c>
      <c r="F105" s="249" t="str">
        <f>СВОД!E105</f>
        <v>Трусов</v>
      </c>
    </row>
    <row r="106" spans="1:6">
      <c r="A106" s="1">
        <v>106</v>
      </c>
      <c r="B106" s="136" t="s">
        <v>535</v>
      </c>
      <c r="C106" s="74">
        <v>247</v>
      </c>
      <c r="D106" s="5">
        <v>238.28970863405505</v>
      </c>
      <c r="E106" s="5">
        <f t="shared" si="2"/>
        <v>96.47356624860528</v>
      </c>
      <c r="F106" s="249" t="str">
        <f>СВОД!E106</f>
        <v>Трусов</v>
      </c>
    </row>
    <row r="107" spans="1:6">
      <c r="A107" s="132">
        <v>107</v>
      </c>
      <c r="B107" s="151" t="s">
        <v>536</v>
      </c>
      <c r="C107" s="74">
        <v>216</v>
      </c>
      <c r="D107" s="5">
        <v>208.81075542005419</v>
      </c>
      <c r="E107" s="5">
        <f t="shared" si="2"/>
        <v>96.671646027802865</v>
      </c>
      <c r="F107" s="249" t="str">
        <f>СВОД!E107</f>
        <v>Мансурова</v>
      </c>
    </row>
    <row r="108" spans="1:6">
      <c r="A108" s="1">
        <v>108</v>
      </c>
      <c r="B108" s="136" t="s">
        <v>541</v>
      </c>
      <c r="C108" s="74">
        <v>250</v>
      </c>
      <c r="D108" s="5">
        <v>249.19869590643279</v>
      </c>
      <c r="E108" s="5">
        <f t="shared" si="2"/>
        <v>99.679478362573121</v>
      </c>
      <c r="F108" s="249" t="str">
        <f>СВОД!E108</f>
        <v>Хасанов</v>
      </c>
    </row>
    <row r="109" spans="1:6">
      <c r="A109" s="1">
        <v>109</v>
      </c>
      <c r="B109" s="136" t="s">
        <v>544</v>
      </c>
      <c r="C109" s="74">
        <v>201</v>
      </c>
      <c r="D109" s="5">
        <v>201.39356477282101</v>
      </c>
      <c r="E109" s="5">
        <f t="shared" si="2"/>
        <v>100.19580336956268</v>
      </c>
      <c r="F109" s="249" t="str">
        <f>СВОД!E109</f>
        <v>Мансурова</v>
      </c>
    </row>
    <row r="110" spans="1:6">
      <c r="A110" s="1">
        <v>110</v>
      </c>
      <c r="B110" s="136" t="s">
        <v>550</v>
      </c>
      <c r="C110" s="74">
        <v>215</v>
      </c>
      <c r="D110" s="5">
        <v>211.18654963961868</v>
      </c>
      <c r="E110" s="5">
        <f t="shared" si="2"/>
        <v>98.226302157962181</v>
      </c>
      <c r="F110" s="249" t="str">
        <f>СВОД!E110</f>
        <v>Мазырин</v>
      </c>
    </row>
    <row r="111" spans="1:6">
      <c r="A111" s="132">
        <v>111</v>
      </c>
      <c r="B111" s="136" t="s">
        <v>552</v>
      </c>
      <c r="C111" s="74">
        <v>249</v>
      </c>
      <c r="D111" s="5">
        <v>235.18221601489759</v>
      </c>
      <c r="E111" s="5">
        <f t="shared" si="2"/>
        <v>94.450689162609464</v>
      </c>
      <c r="F111" s="249" t="str">
        <f>СВОД!E111</f>
        <v>Савченко</v>
      </c>
    </row>
    <row r="112" spans="1:6">
      <c r="A112" s="1">
        <v>112</v>
      </c>
      <c r="B112" s="136" t="s">
        <v>549</v>
      </c>
      <c r="C112" s="74">
        <v>231</v>
      </c>
      <c r="D112" s="5">
        <v>228.81157413132186</v>
      </c>
      <c r="E112" s="5">
        <f t="shared" si="2"/>
        <v>99.05262949407873</v>
      </c>
      <c r="F112" s="249" t="str">
        <f>СВОД!E112</f>
        <v>Клементьева</v>
      </c>
    </row>
    <row r="113" spans="1:6">
      <c r="A113" s="132">
        <v>113</v>
      </c>
      <c r="B113" s="136" t="s">
        <v>553</v>
      </c>
      <c r="C113" s="74">
        <v>465</v>
      </c>
      <c r="D113" s="5">
        <v>496.05239777889955</v>
      </c>
      <c r="E113" s="5">
        <f t="shared" si="2"/>
        <v>106.67793500621497</v>
      </c>
      <c r="F113" s="249" t="str">
        <f>СВОД!E113</f>
        <v>Шаламова</v>
      </c>
    </row>
    <row r="114" spans="1:6">
      <c r="A114" s="132">
        <v>114</v>
      </c>
      <c r="B114" s="136" t="s">
        <v>554</v>
      </c>
      <c r="C114" s="74">
        <v>350</v>
      </c>
      <c r="D114" s="5">
        <v>351.88932761732855</v>
      </c>
      <c r="E114" s="5">
        <f t="shared" si="2"/>
        <v>100.5398078906653</v>
      </c>
      <c r="F114" s="249" t="str">
        <f>СВОД!E114</f>
        <v>Шаламова</v>
      </c>
    </row>
    <row r="115" spans="1:6">
      <c r="A115" s="132">
        <v>115</v>
      </c>
      <c r="B115" s="136" t="s">
        <v>555</v>
      </c>
      <c r="C115" s="74">
        <v>208</v>
      </c>
      <c r="D115" s="5">
        <v>199.49208644671799</v>
      </c>
      <c r="E115" s="5">
        <f t="shared" si="2"/>
        <v>95.909656945537492</v>
      </c>
      <c r="F115" s="249" t="str">
        <f>СВОД!E115</f>
        <v>Ахтямова</v>
      </c>
    </row>
    <row r="116" spans="1:6">
      <c r="A116" s="132">
        <v>116</v>
      </c>
      <c r="B116" s="136" t="s">
        <v>556</v>
      </c>
      <c r="C116" s="74">
        <v>209</v>
      </c>
      <c r="D116" s="5">
        <v>207.97652297624131</v>
      </c>
      <c r="E116" s="5">
        <f t="shared" si="2"/>
        <v>99.510298074756605</v>
      </c>
      <c r="F116" s="249" t="str">
        <f>СВОД!E116</f>
        <v>Петухов</v>
      </c>
    </row>
    <row r="117" spans="1:6">
      <c r="A117" s="132">
        <v>117</v>
      </c>
      <c r="B117" s="136" t="s">
        <v>557</v>
      </c>
      <c r="C117" s="74">
        <v>211</v>
      </c>
      <c r="D117" s="5">
        <v>213.46639058413251</v>
      </c>
      <c r="E117" s="5">
        <f t="shared" si="2"/>
        <v>101.16890549011019</v>
      </c>
      <c r="F117" s="249" t="str">
        <f>СВОД!E117</f>
        <v>Ахтямова</v>
      </c>
    </row>
    <row r="118" spans="1:6">
      <c r="A118" s="132">
        <v>118</v>
      </c>
      <c r="B118" s="151" t="s">
        <v>558</v>
      </c>
      <c r="C118" s="74">
        <v>230</v>
      </c>
      <c r="D118" s="5">
        <v>244.52705461263136</v>
      </c>
      <c r="E118" s="5">
        <f t="shared" si="2"/>
        <v>106.31611070114405</v>
      </c>
      <c r="F118" s="249" t="str">
        <f>СВОД!E118</f>
        <v>Савченко</v>
      </c>
    </row>
    <row r="119" spans="1:6">
      <c r="A119" s="1">
        <v>119</v>
      </c>
      <c r="B119" s="136" t="s">
        <v>579</v>
      </c>
      <c r="C119" s="74">
        <v>217</v>
      </c>
      <c r="D119" s="5">
        <v>202.83619155247919</v>
      </c>
      <c r="E119" s="5">
        <f t="shared" si="2"/>
        <v>93.472899332939718</v>
      </c>
      <c r="F119" s="249" t="str">
        <f>СВОД!E119</f>
        <v>Савченко</v>
      </c>
    </row>
    <row r="120" spans="1:6">
      <c r="A120" s="1">
        <v>120</v>
      </c>
      <c r="B120" s="136" t="s">
        <v>573</v>
      </c>
      <c r="C120" s="74">
        <v>172</v>
      </c>
      <c r="D120" s="5">
        <v>164.85630533362124</v>
      </c>
      <c r="E120" s="5">
        <f t="shared" si="2"/>
        <v>95.846689147454214</v>
      </c>
      <c r="F120" s="249" t="str">
        <f>СВОД!E120</f>
        <v>Неуймина</v>
      </c>
    </row>
    <row r="121" spans="1:6">
      <c r="A121" s="1">
        <v>121</v>
      </c>
      <c r="B121" s="136" t="s">
        <v>580</v>
      </c>
      <c r="C121" s="74">
        <v>303</v>
      </c>
      <c r="D121" s="5">
        <v>260.05752310974162</v>
      </c>
      <c r="E121" s="5">
        <f t="shared" si="2"/>
        <v>85.827565382753008</v>
      </c>
      <c r="F121" s="249" t="str">
        <f>СВОД!E121</f>
        <v>Емельянова</v>
      </c>
    </row>
    <row r="122" spans="1:6">
      <c r="A122" s="1">
        <v>122</v>
      </c>
      <c r="B122" s="136" t="s">
        <v>581</v>
      </c>
      <c r="C122" s="74">
        <v>255</v>
      </c>
      <c r="D122" s="5">
        <v>243.63434662151766</v>
      </c>
      <c r="E122" s="5">
        <f t="shared" si="2"/>
        <v>95.542881028046139</v>
      </c>
      <c r="F122" s="249" t="str">
        <f>СВОД!E122</f>
        <v>Коровина</v>
      </c>
    </row>
    <row r="123" spans="1:6">
      <c r="A123" s="1">
        <v>123</v>
      </c>
      <c r="B123" s="136" t="s">
        <v>576</v>
      </c>
      <c r="C123" s="74">
        <v>206</v>
      </c>
      <c r="D123" s="5">
        <v>197.518988619834</v>
      </c>
      <c r="E123" s="5">
        <f t="shared" si="2"/>
        <v>95.883004184385427</v>
      </c>
      <c r="F123" s="249" t="str">
        <f>СВОД!E123</f>
        <v>Неуймина</v>
      </c>
    </row>
    <row r="124" spans="1:6">
      <c r="A124" s="1">
        <v>124</v>
      </c>
      <c r="B124" s="136" t="s">
        <v>583</v>
      </c>
      <c r="C124" s="74">
        <v>194</v>
      </c>
      <c r="D124" s="5">
        <v>172.03723492462311</v>
      </c>
      <c r="E124" s="5">
        <f t="shared" si="2"/>
        <v>88.67898707454799</v>
      </c>
      <c r="F124" s="249" t="str">
        <f>СВОД!E124</f>
        <v>Мазырин</v>
      </c>
    </row>
    <row r="125" spans="1:6">
      <c r="A125" s="1">
        <v>125</v>
      </c>
      <c r="B125" s="136" t="s">
        <v>587</v>
      </c>
      <c r="C125" s="74">
        <v>261</v>
      </c>
      <c r="D125" s="5">
        <v>264.10837727006447</v>
      </c>
      <c r="E125" s="5">
        <f t="shared" si="2"/>
        <v>101.19094914561857</v>
      </c>
      <c r="F125" s="249" t="str">
        <f>СВОД!E125</f>
        <v>Хасанов</v>
      </c>
    </row>
    <row r="126" spans="1:6">
      <c r="A126" s="1">
        <v>126</v>
      </c>
      <c r="B126" s="136" t="s">
        <v>582</v>
      </c>
      <c r="C126" s="74">
        <v>225</v>
      </c>
      <c r="D126" s="5">
        <v>224.98934590690212</v>
      </c>
      <c r="E126" s="5">
        <f t="shared" si="2"/>
        <v>99.995264847512061</v>
      </c>
      <c r="F126" s="249" t="str">
        <f>СВОД!E126</f>
        <v>Коровина</v>
      </c>
    </row>
    <row r="127" spans="1:6">
      <c r="A127" s="1">
        <v>127</v>
      </c>
      <c r="B127" s="136" t="s">
        <v>586</v>
      </c>
      <c r="C127" s="74">
        <v>186</v>
      </c>
      <c r="D127" s="5">
        <v>179.27360291111293</v>
      </c>
      <c r="E127" s="5">
        <f t="shared" si="2"/>
        <v>96.383657479092975</v>
      </c>
      <c r="F127" s="249" t="str">
        <f>СВОД!E127</f>
        <v>Мазырин</v>
      </c>
    </row>
    <row r="128" spans="1:6">
      <c r="A128" s="1">
        <v>128</v>
      </c>
      <c r="B128" s="136" t="s">
        <v>590</v>
      </c>
      <c r="C128" s="74">
        <v>231</v>
      </c>
      <c r="D128" s="5">
        <v>261.07764959643748</v>
      </c>
      <c r="E128" s="5">
        <f t="shared" si="2"/>
        <v>113.02062753092532</v>
      </c>
      <c r="F128" s="249" t="str">
        <f>СВОД!E128</f>
        <v>Мансурова</v>
      </c>
    </row>
    <row r="129" spans="1:6">
      <c r="A129" s="1">
        <v>129</v>
      </c>
      <c r="B129" s="136" t="s">
        <v>600</v>
      </c>
      <c r="C129" s="74">
        <v>219</v>
      </c>
      <c r="D129" s="5">
        <v>225.55436241610741</v>
      </c>
      <c r="E129" s="5">
        <f t="shared" si="2"/>
        <v>102.99285955073398</v>
      </c>
      <c r="F129" s="249" t="str">
        <f>СВОД!E129</f>
        <v>Савченко</v>
      </c>
    </row>
    <row r="130" spans="1:6">
      <c r="A130" s="1">
        <v>130</v>
      </c>
      <c r="B130" s="136" t="s">
        <v>591</v>
      </c>
      <c r="C130" s="74">
        <v>255</v>
      </c>
      <c r="D130" s="5">
        <v>238.57758587967356</v>
      </c>
      <c r="E130" s="5">
        <f t="shared" si="2"/>
        <v>93.559837599871983</v>
      </c>
      <c r="F130" s="249" t="str">
        <f>СВОД!E130</f>
        <v>Емельянова</v>
      </c>
    </row>
    <row r="131" spans="1:6">
      <c r="A131" s="1">
        <v>131</v>
      </c>
      <c r="B131" s="136" t="s">
        <v>595</v>
      </c>
      <c r="C131" s="74">
        <v>208</v>
      </c>
      <c r="D131" s="5">
        <v>200.67791777188333</v>
      </c>
      <c r="E131" s="5">
        <f t="shared" si="2"/>
        <v>96.479768159559299</v>
      </c>
      <c r="F131" s="249" t="str">
        <f>СВОД!E131</f>
        <v>Трусов</v>
      </c>
    </row>
    <row r="132" spans="1:6">
      <c r="A132" s="1">
        <v>132</v>
      </c>
      <c r="B132" s="136" t="s">
        <v>608</v>
      </c>
      <c r="C132" s="74">
        <v>310</v>
      </c>
      <c r="D132" s="5">
        <v>290.66962367698943</v>
      </c>
      <c r="E132" s="5">
        <f t="shared" si="2"/>
        <v>93.76439473451272</v>
      </c>
      <c r="F132" s="249" t="str">
        <f>СВОД!E132</f>
        <v>Шаламова</v>
      </c>
    </row>
    <row r="133" spans="1:6">
      <c r="A133" s="1">
        <v>133</v>
      </c>
      <c r="B133" s="136" t="s">
        <v>630</v>
      </c>
      <c r="C133" s="74">
        <v>245</v>
      </c>
      <c r="D133" s="5">
        <v>241.14856319528215</v>
      </c>
      <c r="E133" s="5">
        <f t="shared" si="2"/>
        <v>98.427984977666185</v>
      </c>
      <c r="F133" s="249" t="str">
        <f>СВОД!E133</f>
        <v>Савченко</v>
      </c>
    </row>
    <row r="134" spans="1:6">
      <c r="A134" s="1">
        <v>134</v>
      </c>
      <c r="B134" s="136" t="s">
        <v>637</v>
      </c>
      <c r="C134" s="74">
        <v>240</v>
      </c>
      <c r="D134" s="5">
        <v>222.69093624772313</v>
      </c>
      <c r="E134" s="5">
        <f t="shared" si="2"/>
        <v>92.787890103217975</v>
      </c>
      <c r="F134" s="249" t="str">
        <f>СВОД!E134</f>
        <v>Шаламова</v>
      </c>
    </row>
    <row r="135" spans="1:6">
      <c r="A135" s="136">
        <v>135</v>
      </c>
      <c r="B135" s="117" t="s">
        <v>601</v>
      </c>
      <c r="C135" s="74">
        <v>200</v>
      </c>
      <c r="D135" s="5">
        <v>174.40024532710279</v>
      </c>
      <c r="E135" s="5">
        <f t="shared" si="2"/>
        <v>87.200122663551397</v>
      </c>
      <c r="F135" s="249" t="str">
        <f>СВОД!E135</f>
        <v>Хасанов</v>
      </c>
    </row>
    <row r="136" spans="1:6">
      <c r="A136" s="136">
        <v>136</v>
      </c>
      <c r="B136" s="117" t="s">
        <v>602</v>
      </c>
      <c r="C136" s="74">
        <v>205</v>
      </c>
      <c r="D136" s="5">
        <v>192.8207195108636</v>
      </c>
      <c r="E136" s="5">
        <f t="shared" si="2"/>
        <v>94.058887566274933</v>
      </c>
      <c r="F136" s="249" t="str">
        <f>СВОД!E136</f>
        <v>Мансурова</v>
      </c>
    </row>
    <row r="137" spans="1:6">
      <c r="A137" s="136">
        <v>137</v>
      </c>
      <c r="B137" s="117" t="s">
        <v>604</v>
      </c>
      <c r="C137" s="74">
        <v>214</v>
      </c>
      <c r="D137" s="5">
        <v>203.13896263669508</v>
      </c>
      <c r="E137" s="5">
        <f t="shared" si="2"/>
        <v>94.924748895651916</v>
      </c>
      <c r="F137" s="249" t="str">
        <f>СВОД!E137</f>
        <v>Савченко</v>
      </c>
    </row>
    <row r="138" spans="1:6">
      <c r="A138" s="136">
        <v>138</v>
      </c>
      <c r="B138" s="117" t="s">
        <v>634</v>
      </c>
      <c r="C138" s="74">
        <v>232</v>
      </c>
      <c r="D138" s="5">
        <v>227.48634863779441</v>
      </c>
      <c r="E138" s="5">
        <f t="shared" si="2"/>
        <v>98.054460619738975</v>
      </c>
      <c r="F138" s="249" t="str">
        <f>СВОД!E138</f>
        <v>Калинина</v>
      </c>
    </row>
    <row r="139" spans="1:6">
      <c r="A139" s="136">
        <v>139</v>
      </c>
      <c r="B139" s="117" t="s">
        <v>609</v>
      </c>
      <c r="C139" s="74">
        <v>200</v>
      </c>
      <c r="D139" s="5">
        <v>196.73035092313739</v>
      </c>
      <c r="E139" s="5">
        <f t="shared" si="2"/>
        <v>98.365175461568697</v>
      </c>
      <c r="F139" s="249" t="str">
        <f>СВОД!E139</f>
        <v>Савченко</v>
      </c>
    </row>
    <row r="140" spans="1:6">
      <c r="A140" s="136">
        <v>140</v>
      </c>
      <c r="B140" s="117" t="s">
        <v>619</v>
      </c>
      <c r="C140" s="74">
        <v>241</v>
      </c>
      <c r="D140" s="5">
        <v>231.31216877637135</v>
      </c>
      <c r="E140" s="5">
        <f t="shared" ref="E140:E155" si="3">D140/C140*100</f>
        <v>95.980153019241214</v>
      </c>
      <c r="F140" s="249" t="str">
        <f>СВОД!E140</f>
        <v>Клементьева</v>
      </c>
    </row>
    <row r="141" spans="1:6">
      <c r="A141" s="151">
        <v>141</v>
      </c>
      <c r="B141" s="244" t="s">
        <v>616</v>
      </c>
      <c r="C141" s="74">
        <v>203</v>
      </c>
      <c r="D141" s="5">
        <v>188.06706553428825</v>
      </c>
      <c r="E141" s="5">
        <f t="shared" si="3"/>
        <v>92.643874647432639</v>
      </c>
      <c r="F141" s="249" t="str">
        <f>СВОД!E141</f>
        <v>Калинина</v>
      </c>
    </row>
    <row r="142" spans="1:6">
      <c r="A142" s="136">
        <v>142</v>
      </c>
      <c r="B142" s="117" t="s">
        <v>646</v>
      </c>
      <c r="C142" s="74">
        <v>245</v>
      </c>
      <c r="D142" s="5">
        <v>234.35693244873337</v>
      </c>
      <c r="E142" s="5">
        <f t="shared" si="3"/>
        <v>95.655890795401376</v>
      </c>
      <c r="F142" s="249" t="str">
        <f>СВОД!E142</f>
        <v>Хасанов</v>
      </c>
    </row>
    <row r="143" spans="1:6">
      <c r="A143" s="136">
        <v>143</v>
      </c>
      <c r="B143" s="117" t="s">
        <v>638</v>
      </c>
      <c r="C143" s="74">
        <v>195</v>
      </c>
      <c r="D143" s="5">
        <v>188.38038589317659</v>
      </c>
      <c r="E143" s="5">
        <f t="shared" si="3"/>
        <v>96.605326099064925</v>
      </c>
      <c r="F143" s="249" t="str">
        <f>СВОД!E143</f>
        <v>Петухов</v>
      </c>
    </row>
    <row r="144" spans="1:6">
      <c r="A144" s="136">
        <v>144</v>
      </c>
      <c r="B144" s="117" t="s">
        <v>639</v>
      </c>
      <c r="C144" s="74">
        <v>216</v>
      </c>
      <c r="D144" s="5">
        <v>205.0485079143389</v>
      </c>
      <c r="E144" s="5">
        <f t="shared" si="3"/>
        <v>94.929864775156901</v>
      </c>
      <c r="F144" s="249" t="str">
        <f>СВОД!E144</f>
        <v>Петухов</v>
      </c>
    </row>
    <row r="145" spans="1:7">
      <c r="A145" s="136">
        <v>145</v>
      </c>
      <c r="B145" s="117" t="s">
        <v>647</v>
      </c>
      <c r="C145" s="74">
        <v>210</v>
      </c>
      <c r="D145" s="5">
        <v>204.23351849045159</v>
      </c>
      <c r="E145" s="5">
        <f t="shared" si="3"/>
        <v>97.254056424024554</v>
      </c>
      <c r="F145" s="249" t="str">
        <f>СВОД!E145</f>
        <v>Ахтямова</v>
      </c>
    </row>
    <row r="146" spans="1:7">
      <c r="A146" s="136">
        <v>146</v>
      </c>
      <c r="B146" s="117" t="s">
        <v>658</v>
      </c>
      <c r="C146" s="74">
        <v>200</v>
      </c>
      <c r="D146" s="5">
        <v>169.53972099853155</v>
      </c>
      <c r="E146" s="5">
        <f t="shared" si="3"/>
        <v>84.769860499265775</v>
      </c>
      <c r="F146" s="249" t="str">
        <f>СВОД!E146</f>
        <v>Емельянова</v>
      </c>
    </row>
    <row r="147" spans="1:7">
      <c r="A147" s="136">
        <v>147</v>
      </c>
      <c r="B147" s="117" t="s">
        <v>643</v>
      </c>
      <c r="C147" s="74">
        <v>229</v>
      </c>
      <c r="D147" s="5">
        <v>210.17909604519775</v>
      </c>
      <c r="E147" s="5">
        <f t="shared" si="3"/>
        <v>91.781264648557965</v>
      </c>
      <c r="F147" s="249" t="str">
        <f>СВОД!E147</f>
        <v>Жарникова</v>
      </c>
    </row>
    <row r="148" spans="1:7">
      <c r="A148" s="136">
        <v>148</v>
      </c>
      <c r="B148" s="117" t="s">
        <v>659</v>
      </c>
      <c r="C148" s="74">
        <v>205</v>
      </c>
      <c r="D148" s="5">
        <v>182.55164198325821</v>
      </c>
      <c r="E148" s="5">
        <f t="shared" si="3"/>
        <v>89.049581455247903</v>
      </c>
      <c r="F148" s="249" t="str">
        <f>СВОД!E148</f>
        <v>Емельянова</v>
      </c>
    </row>
    <row r="149" spans="1:7">
      <c r="A149" s="136">
        <v>149</v>
      </c>
      <c r="B149" s="216" t="s">
        <v>651</v>
      </c>
      <c r="C149" s="74">
        <v>200</v>
      </c>
      <c r="D149" s="5">
        <v>176.373214499342</v>
      </c>
      <c r="E149" s="5">
        <f t="shared" si="3"/>
        <v>88.186607249670999</v>
      </c>
      <c r="F149" s="249" t="str">
        <f>СВОД!E149</f>
        <v>Мазырин</v>
      </c>
    </row>
    <row r="150" spans="1:7">
      <c r="A150" s="136">
        <v>150</v>
      </c>
      <c r="B150" s="216" t="s">
        <v>660</v>
      </c>
      <c r="C150" s="74">
        <v>200</v>
      </c>
      <c r="D150" s="5">
        <v>210.13236658932715</v>
      </c>
      <c r="E150" s="5">
        <f t="shared" si="3"/>
        <v>105.06618329466357</v>
      </c>
      <c r="F150" s="249" t="str">
        <f>СВОД!E150</f>
        <v>Коровина</v>
      </c>
    </row>
    <row r="151" spans="1:7">
      <c r="A151" s="136">
        <v>151</v>
      </c>
      <c r="B151" s="216" t="s">
        <v>653</v>
      </c>
      <c r="C151" s="74">
        <v>212</v>
      </c>
      <c r="D151" s="5">
        <v>175.05500000000001</v>
      </c>
      <c r="E151" s="5">
        <f t="shared" si="3"/>
        <v>82.573113207547181</v>
      </c>
      <c r="F151" s="249" t="str">
        <f>СВОД!E151</f>
        <v>Калинина</v>
      </c>
    </row>
    <row r="152" spans="1:7">
      <c r="A152" s="136">
        <v>152</v>
      </c>
      <c r="B152" s="216" t="s">
        <v>661</v>
      </c>
      <c r="C152" s="74">
        <v>228</v>
      </c>
      <c r="D152" s="5">
        <v>226.95476138532857</v>
      </c>
      <c r="E152" s="5">
        <f t="shared" si="3"/>
        <v>99.541562011109022</v>
      </c>
      <c r="F152" s="258" t="str">
        <f>СВОД!E152</f>
        <v>Савченко</v>
      </c>
    </row>
    <row r="153" spans="1:7">
      <c r="A153" s="136">
        <v>153</v>
      </c>
      <c r="B153" s="136" t="s">
        <v>679</v>
      </c>
      <c r="C153" s="74">
        <v>257</v>
      </c>
      <c r="D153" s="5">
        <v>253.69872168284792</v>
      </c>
      <c r="E153" s="32">
        <f t="shared" si="3"/>
        <v>98.715455907722927</v>
      </c>
      <c r="F153" s="249" t="str">
        <f>СВОД!E153</f>
        <v>Мансурова</v>
      </c>
      <c r="G153" s="81"/>
    </row>
    <row r="154" spans="1:7">
      <c r="A154" s="136">
        <v>155</v>
      </c>
      <c r="B154" s="136" t="s">
        <v>656</v>
      </c>
      <c r="C154" s="74">
        <v>202</v>
      </c>
      <c r="D154" s="5">
        <v>190.05984617478899</v>
      </c>
      <c r="E154" s="32">
        <f t="shared" si="3"/>
        <v>94.089032759796538</v>
      </c>
      <c r="F154" s="249" t="str">
        <f>СВОД!E154</f>
        <v>Дарьин</v>
      </c>
      <c r="G154" s="81"/>
    </row>
    <row r="155" spans="1:7">
      <c r="A155" s="136">
        <v>156</v>
      </c>
      <c r="B155" s="136" t="s">
        <v>657</v>
      </c>
      <c r="C155" s="74">
        <v>228</v>
      </c>
      <c r="D155" s="5">
        <v>222.52153155603924</v>
      </c>
      <c r="E155" s="32">
        <f t="shared" si="3"/>
        <v>97.597162963175094</v>
      </c>
      <c r="F155" s="249" t="str">
        <f>СВОД!E155</f>
        <v>Мазырин</v>
      </c>
      <c r="G155" s="81"/>
    </row>
    <row r="156" spans="1:7">
      <c r="A156" s="136">
        <v>157</v>
      </c>
      <c r="B156" s="117" t="s">
        <v>742</v>
      </c>
      <c r="C156" s="74">
        <v>200</v>
      </c>
      <c r="D156" s="5">
        <v>168.50166559897505</v>
      </c>
      <c r="E156" s="32">
        <f t="shared" ref="E156:E193" si="4">D156/C156*100</f>
        <v>84.250832799487526</v>
      </c>
      <c r="F156" s="249" t="str">
        <f>СВОД!E156</f>
        <v>Калинина</v>
      </c>
      <c r="G156" s="81"/>
    </row>
    <row r="157" spans="1:7">
      <c r="A157" s="136">
        <v>158</v>
      </c>
      <c r="B157" s="136" t="s">
        <v>665</v>
      </c>
      <c r="C157" s="74">
        <v>200</v>
      </c>
      <c r="D157" s="5">
        <v>161.67734247419503</v>
      </c>
      <c r="E157" s="32">
        <f t="shared" si="4"/>
        <v>80.838671237097515</v>
      </c>
      <c r="F157" s="249" t="str">
        <f>СВОД!E157</f>
        <v>Емельянова</v>
      </c>
      <c r="G157" s="81"/>
    </row>
    <row r="158" spans="1:7">
      <c r="A158" s="136">
        <v>159</v>
      </c>
      <c r="B158" s="136" t="s">
        <v>664</v>
      </c>
      <c r="C158" s="74">
        <v>224</v>
      </c>
      <c r="D158" s="5">
        <v>236.30984853367707</v>
      </c>
      <c r="E158" s="32">
        <f t="shared" si="4"/>
        <v>105.49546809539154</v>
      </c>
      <c r="F158" s="249" t="str">
        <f>СВОД!E158</f>
        <v>Мазырин</v>
      </c>
      <c r="G158" s="81"/>
    </row>
    <row r="159" spans="1:7">
      <c r="A159" s="136">
        <v>160</v>
      </c>
      <c r="B159" s="136" t="s">
        <v>731</v>
      </c>
      <c r="C159" s="74">
        <v>200</v>
      </c>
      <c r="D159" s="5">
        <v>210.0777430555556</v>
      </c>
      <c r="E159" s="32">
        <f t="shared" si="4"/>
        <v>105.0388715277778</v>
      </c>
      <c r="F159" s="249" t="str">
        <f>СВОД!E159</f>
        <v>Петухов</v>
      </c>
      <c r="G159" s="81"/>
    </row>
    <row r="160" spans="1:7">
      <c r="A160" s="136">
        <v>161</v>
      </c>
      <c r="B160" s="136" t="s">
        <v>670</v>
      </c>
      <c r="C160" s="74">
        <v>305</v>
      </c>
      <c r="D160" s="5">
        <v>348.80043333333333</v>
      </c>
      <c r="E160" s="32">
        <f t="shared" si="4"/>
        <v>114.36079781420764</v>
      </c>
      <c r="F160" s="249" t="str">
        <f>СВОД!E160</f>
        <v>Трусов</v>
      </c>
      <c r="G160" s="81"/>
    </row>
    <row r="161" spans="1:7">
      <c r="A161" s="136">
        <v>162</v>
      </c>
      <c r="B161" s="136" t="s">
        <v>671</v>
      </c>
      <c r="C161" s="74">
        <v>212</v>
      </c>
      <c r="D161" s="5">
        <v>202.47908065915007</v>
      </c>
      <c r="E161" s="32">
        <f t="shared" si="4"/>
        <v>95.509000310919845</v>
      </c>
      <c r="F161" s="249" t="str">
        <f>СВОД!E161</f>
        <v>Савченко</v>
      </c>
      <c r="G161" s="81"/>
    </row>
    <row r="162" spans="1:7">
      <c r="A162" s="136">
        <v>163</v>
      </c>
      <c r="B162" s="136" t="s">
        <v>672</v>
      </c>
      <c r="C162" s="74">
        <v>162</v>
      </c>
      <c r="D162" s="5">
        <v>150.35156799886016</v>
      </c>
      <c r="E162" s="32">
        <f t="shared" si="4"/>
        <v>92.809609875839598</v>
      </c>
      <c r="F162" s="249" t="str">
        <f>СВОД!E162</f>
        <v>Неуймина</v>
      </c>
      <c r="G162" s="81"/>
    </row>
    <row r="163" spans="1:7">
      <c r="A163" s="136">
        <v>165</v>
      </c>
      <c r="B163" s="136" t="s">
        <v>686</v>
      </c>
      <c r="C163" s="74">
        <v>211</v>
      </c>
      <c r="D163" s="5">
        <v>203.88197600204242</v>
      </c>
      <c r="E163" s="32">
        <f t="shared" si="4"/>
        <v>96.626528910920584</v>
      </c>
      <c r="F163" s="249" t="str">
        <f>СВОД!E163</f>
        <v>Емельянова</v>
      </c>
      <c r="G163" s="81"/>
    </row>
    <row r="164" spans="1:7">
      <c r="A164" s="136">
        <v>166</v>
      </c>
      <c r="B164" s="136" t="s">
        <v>687</v>
      </c>
      <c r="C164" s="74">
        <v>261</v>
      </c>
      <c r="D164" s="5">
        <v>233.23884230406043</v>
      </c>
      <c r="E164" s="32">
        <f t="shared" si="4"/>
        <v>89.363541112666837</v>
      </c>
      <c r="F164" s="249" t="str">
        <f>СВОД!E164</f>
        <v>Савченко</v>
      </c>
      <c r="G164" s="81"/>
    </row>
    <row r="165" spans="1:7">
      <c r="A165" s="136">
        <v>167</v>
      </c>
      <c r="B165" s="136" t="s">
        <v>688</v>
      </c>
      <c r="C165" s="74">
        <v>208</v>
      </c>
      <c r="D165" s="5">
        <v>204.8440147687524</v>
      </c>
      <c r="E165" s="32">
        <f t="shared" si="4"/>
        <v>98.482699408054046</v>
      </c>
      <c r="F165" s="249" t="str">
        <f>СВОД!E165</f>
        <v>Емельянова</v>
      </c>
      <c r="G165" s="81"/>
    </row>
    <row r="166" spans="1:7">
      <c r="A166" s="136">
        <v>168</v>
      </c>
      <c r="B166" s="136" t="s">
        <v>678</v>
      </c>
      <c r="C166" s="74">
        <v>200</v>
      </c>
      <c r="D166" s="5">
        <v>171.00483940042824</v>
      </c>
      <c r="E166" s="32">
        <f t="shared" si="4"/>
        <v>85.502419700214119</v>
      </c>
      <c r="F166" s="249" t="str">
        <f>СВОД!E166</f>
        <v>Жарникова</v>
      </c>
      <c r="G166" s="81"/>
    </row>
    <row r="167" spans="1:7">
      <c r="A167" s="136">
        <v>173</v>
      </c>
      <c r="B167" s="136" t="s">
        <v>806</v>
      </c>
      <c r="C167" s="74">
        <v>180</v>
      </c>
      <c r="D167" s="5">
        <v>148.99063926940642</v>
      </c>
      <c r="E167" s="32">
        <f t="shared" si="4"/>
        <v>82.772577371892453</v>
      </c>
      <c r="F167" s="249" t="str">
        <f>СВОД!E167</f>
        <v>Савченко</v>
      </c>
      <c r="G167" s="81"/>
    </row>
    <row r="168" spans="1:7">
      <c r="A168" s="136">
        <v>174</v>
      </c>
      <c r="B168" s="117" t="s">
        <v>734</v>
      </c>
      <c r="C168" s="74">
        <v>200</v>
      </c>
      <c r="D168" s="5">
        <v>183.26532484708218</v>
      </c>
      <c r="E168" s="32">
        <f t="shared" si="4"/>
        <v>91.632662423541092</v>
      </c>
      <c r="F168" s="249" t="str">
        <f>СВОД!E168</f>
        <v>Ахтямова</v>
      </c>
      <c r="G168" s="81"/>
    </row>
    <row r="169" spans="1:7">
      <c r="A169" s="136">
        <v>175</v>
      </c>
      <c r="B169" s="136" t="s">
        <v>794</v>
      </c>
      <c r="C169" s="74">
        <v>200</v>
      </c>
      <c r="D169" s="5">
        <v>157.67520128824478</v>
      </c>
      <c r="E169" s="32">
        <f t="shared" si="4"/>
        <v>78.837600644122389</v>
      </c>
      <c r="F169" s="249" t="str">
        <f>СВОД!E169</f>
        <v>Калинина</v>
      </c>
      <c r="G169" s="81"/>
    </row>
    <row r="170" spans="1:7">
      <c r="A170" s="136">
        <v>176</v>
      </c>
      <c r="B170" s="136" t="s">
        <v>795</v>
      </c>
      <c r="C170" s="74">
        <v>200</v>
      </c>
      <c r="D170" s="5">
        <v>190.43486943164365</v>
      </c>
      <c r="E170" s="32">
        <f t="shared" si="4"/>
        <v>95.217434715821824</v>
      </c>
      <c r="F170" s="249" t="str">
        <f>СВОД!E170</f>
        <v>Клементьева</v>
      </c>
      <c r="G170" s="81"/>
    </row>
    <row r="171" spans="1:7">
      <c r="A171" s="136">
        <v>178</v>
      </c>
      <c r="B171" s="117" t="s">
        <v>753</v>
      </c>
      <c r="C171" s="74">
        <v>200</v>
      </c>
      <c r="D171" s="5">
        <v>197.91024571163652</v>
      </c>
      <c r="E171" s="32">
        <f t="shared" si="4"/>
        <v>98.95512285581826</v>
      </c>
      <c r="F171" s="249" t="str">
        <f>СВОД!E171</f>
        <v xml:space="preserve">Ахрамеева </v>
      </c>
      <c r="G171" s="81"/>
    </row>
    <row r="172" spans="1:7">
      <c r="A172" s="136">
        <v>179</v>
      </c>
      <c r="B172" s="117" t="s">
        <v>754</v>
      </c>
      <c r="C172" s="74">
        <v>200</v>
      </c>
      <c r="D172" s="5">
        <v>159.95460942997889</v>
      </c>
      <c r="E172" s="32">
        <f t="shared" si="4"/>
        <v>79.977304714989444</v>
      </c>
      <c r="F172" s="249" t="str">
        <f>СВОД!E172</f>
        <v>Клементьева</v>
      </c>
      <c r="G172" s="81"/>
    </row>
    <row r="173" spans="1:7">
      <c r="A173" s="136">
        <v>180</v>
      </c>
      <c r="B173" s="136" t="s">
        <v>796</v>
      </c>
      <c r="C173" s="74">
        <v>200</v>
      </c>
      <c r="D173" s="5">
        <v>186.96988636363639</v>
      </c>
      <c r="E173" s="32">
        <f t="shared" si="4"/>
        <v>93.484943181818196</v>
      </c>
      <c r="F173" s="249" t="str">
        <f>СВОД!E173</f>
        <v>Калинина</v>
      </c>
      <c r="G173" s="81"/>
    </row>
    <row r="174" spans="1:7">
      <c r="A174" s="136">
        <v>181</v>
      </c>
      <c r="B174" s="117" t="s">
        <v>743</v>
      </c>
      <c r="C174" s="74">
        <v>200</v>
      </c>
      <c r="D174" s="5">
        <v>220.44727999999998</v>
      </c>
      <c r="E174" s="32">
        <f t="shared" si="4"/>
        <v>110.22363999999997</v>
      </c>
      <c r="F174" s="249" t="str">
        <f>СВОД!E174</f>
        <v>Савченко</v>
      </c>
      <c r="G174" s="81"/>
    </row>
    <row r="175" spans="1:7">
      <c r="A175" s="136">
        <v>182</v>
      </c>
      <c r="B175" s="117" t="s">
        <v>749</v>
      </c>
      <c r="C175" s="74">
        <v>190</v>
      </c>
      <c r="D175" s="5">
        <v>162.61842366981597</v>
      </c>
      <c r="E175" s="32">
        <f t="shared" si="4"/>
        <v>85.588644036745237</v>
      </c>
      <c r="F175" s="249" t="str">
        <f>СВОД!E175</f>
        <v>Ахтямова</v>
      </c>
      <c r="G175" s="81"/>
    </row>
    <row r="176" spans="1:7">
      <c r="A176" s="136">
        <v>183</v>
      </c>
      <c r="B176" s="117" t="s">
        <v>782</v>
      </c>
      <c r="C176" s="74">
        <v>200</v>
      </c>
      <c r="D176" s="5">
        <v>173.69538461538463</v>
      </c>
      <c r="E176" s="32">
        <f t="shared" si="4"/>
        <v>86.847692307692313</v>
      </c>
      <c r="F176" s="249" t="str">
        <f>СВОД!E176</f>
        <v>Сазонова</v>
      </c>
      <c r="G176" s="81"/>
    </row>
    <row r="177" spans="1:7">
      <c r="A177" s="136">
        <v>184</v>
      </c>
      <c r="B177" s="117" t="s">
        <v>783</v>
      </c>
      <c r="C177" s="74">
        <v>200</v>
      </c>
      <c r="D177" s="5">
        <v>146.36056338028169</v>
      </c>
      <c r="E177" s="32">
        <f t="shared" si="4"/>
        <v>73.180281690140845</v>
      </c>
      <c r="F177" s="249" t="str">
        <f>СВОД!E177</f>
        <v>Сазонова</v>
      </c>
      <c r="G177" s="81"/>
    </row>
    <row r="178" spans="1:7">
      <c r="A178" s="136">
        <v>185</v>
      </c>
      <c r="B178" s="117" t="s">
        <v>758</v>
      </c>
      <c r="C178" s="74">
        <v>180</v>
      </c>
      <c r="D178" s="5">
        <v>164.1212942477876</v>
      </c>
      <c r="E178" s="32">
        <f t="shared" si="4"/>
        <v>91.178496804326443</v>
      </c>
      <c r="F178" s="249" t="str">
        <f>СВОД!E178</f>
        <v>Ахтямова</v>
      </c>
      <c r="G178" s="81"/>
    </row>
    <row r="179" spans="1:7">
      <c r="A179" s="136">
        <v>186</v>
      </c>
      <c r="B179" s="117" t="s">
        <v>744</v>
      </c>
      <c r="C179" s="74">
        <v>180</v>
      </c>
      <c r="D179" s="5">
        <v>184.06771279125059</v>
      </c>
      <c r="E179" s="32">
        <f t="shared" si="4"/>
        <v>102.25984043958366</v>
      </c>
      <c r="F179" s="249" t="str">
        <f>СВОД!E179</f>
        <v>Емельянова</v>
      </c>
      <c r="G179" s="81"/>
    </row>
    <row r="180" spans="1:7">
      <c r="A180" s="136">
        <v>187</v>
      </c>
      <c r="B180" s="117" t="s">
        <v>745</v>
      </c>
      <c r="C180" s="74">
        <v>200</v>
      </c>
      <c r="D180" s="5">
        <v>184.97228322605079</v>
      </c>
      <c r="E180" s="32">
        <f t="shared" si="4"/>
        <v>92.486141613025396</v>
      </c>
      <c r="F180" s="249" t="str">
        <f>СВОД!E180</f>
        <v>Клементьева</v>
      </c>
      <c r="G180" s="81"/>
    </row>
    <row r="181" spans="1:7">
      <c r="A181" s="136">
        <v>188</v>
      </c>
      <c r="B181" s="117" t="s">
        <v>759</v>
      </c>
      <c r="C181" s="74">
        <v>180</v>
      </c>
      <c r="D181" s="5">
        <v>223.2577942735949</v>
      </c>
      <c r="E181" s="32">
        <f t="shared" si="4"/>
        <v>124.03210792977495</v>
      </c>
      <c r="F181" s="249" t="str">
        <f>СВОД!E181</f>
        <v>Савченко</v>
      </c>
      <c r="G181" s="81"/>
    </row>
    <row r="182" spans="1:7">
      <c r="A182" s="136">
        <v>189</v>
      </c>
      <c r="B182" s="136" t="s">
        <v>797</v>
      </c>
      <c r="C182" s="74">
        <v>200</v>
      </c>
      <c r="D182" s="5">
        <v>144.56284431137723</v>
      </c>
      <c r="E182" s="32">
        <f t="shared" si="4"/>
        <v>72.281422155688617</v>
      </c>
      <c r="F182" s="249" t="str">
        <f>СВОД!E182</f>
        <v>Дарьин</v>
      </c>
      <c r="G182" s="81"/>
    </row>
    <row r="183" spans="1:7">
      <c r="A183" s="136">
        <v>190</v>
      </c>
      <c r="B183" s="117" t="s">
        <v>807</v>
      </c>
      <c r="C183" s="74">
        <v>180</v>
      </c>
      <c r="D183" s="5">
        <v>125.93208762886596</v>
      </c>
      <c r="E183" s="32">
        <f t="shared" si="4"/>
        <v>69.962270904925532</v>
      </c>
      <c r="F183" s="249" t="str">
        <f>СВОД!E183</f>
        <v>Емельянова</v>
      </c>
      <c r="G183" s="81"/>
    </row>
    <row r="184" spans="1:7">
      <c r="A184" s="136">
        <v>191</v>
      </c>
      <c r="B184" s="117" t="s">
        <v>808</v>
      </c>
      <c r="C184" s="74">
        <v>180</v>
      </c>
      <c r="D184" s="5">
        <v>128.00430839002269</v>
      </c>
      <c r="E184" s="32">
        <f t="shared" si="4"/>
        <v>71.113504661123713</v>
      </c>
      <c r="F184" s="249" t="str">
        <f>СВОД!E184</f>
        <v>Емельянова</v>
      </c>
      <c r="G184" s="81"/>
    </row>
    <row r="185" spans="1:7">
      <c r="A185" s="136">
        <v>194</v>
      </c>
      <c r="B185" s="117" t="s">
        <v>773</v>
      </c>
      <c r="C185" s="74">
        <v>200</v>
      </c>
      <c r="D185" s="5">
        <v>183.26168032786885</v>
      </c>
      <c r="E185" s="32">
        <f t="shared" si="4"/>
        <v>91.630840163934423</v>
      </c>
      <c r="F185" s="249" t="str">
        <f>СВОД!E185</f>
        <v>Дарьин</v>
      </c>
      <c r="G185" s="81"/>
    </row>
    <row r="186" spans="1:7">
      <c r="A186" s="136">
        <v>195</v>
      </c>
      <c r="B186" s="117" t="s">
        <v>781</v>
      </c>
      <c r="C186" s="74">
        <v>200</v>
      </c>
      <c r="D186" s="5">
        <v>181.08703703703705</v>
      </c>
      <c r="E186" s="32">
        <f t="shared" si="4"/>
        <v>90.543518518518525</v>
      </c>
      <c r="F186" s="249" t="str">
        <f>СВОД!E186</f>
        <v>Сазонова</v>
      </c>
      <c r="G186" s="81"/>
    </row>
    <row r="187" spans="1:7">
      <c r="A187" s="136">
        <v>196</v>
      </c>
      <c r="B187" s="136" t="s">
        <v>809</v>
      </c>
      <c r="C187" s="333">
        <v>200</v>
      </c>
      <c r="D187" s="163">
        <v>157.17549019607844</v>
      </c>
      <c r="E187" s="32">
        <f t="shared" si="4"/>
        <v>78.587745098039221</v>
      </c>
      <c r="F187" s="249" t="str">
        <f>СВОД!E187</f>
        <v>Мансурова</v>
      </c>
      <c r="G187" s="81"/>
    </row>
    <row r="188" spans="1:7">
      <c r="A188" s="136">
        <v>197</v>
      </c>
      <c r="B188" s="117" t="s">
        <v>750</v>
      </c>
      <c r="C188" s="333">
        <v>200</v>
      </c>
      <c r="D188" s="163">
        <v>237.1744420131291</v>
      </c>
      <c r="E188" s="32">
        <f t="shared" si="4"/>
        <v>118.58722100656456</v>
      </c>
      <c r="F188" s="249" t="str">
        <f>СВОД!E188</f>
        <v>Хасанов</v>
      </c>
      <c r="G188" s="81"/>
    </row>
    <row r="189" spans="1:7">
      <c r="A189" s="136">
        <v>199</v>
      </c>
      <c r="B189" s="136" t="s">
        <v>810</v>
      </c>
      <c r="C189" s="333">
        <v>190</v>
      </c>
      <c r="D189" s="163">
        <v>190.87616959064329</v>
      </c>
      <c r="E189" s="32">
        <f t="shared" si="4"/>
        <v>100.46114188981225</v>
      </c>
      <c r="F189" s="249" t="str">
        <f>СВОД!E189</f>
        <v>Коровина</v>
      </c>
      <c r="G189" s="81"/>
    </row>
    <row r="190" spans="1:7">
      <c r="A190" s="136">
        <v>200</v>
      </c>
      <c r="B190" s="117" t="s">
        <v>780</v>
      </c>
      <c r="C190" s="74">
        <v>180</v>
      </c>
      <c r="D190" s="5">
        <v>138.67035957240037</v>
      </c>
      <c r="E190" s="32">
        <f t="shared" si="4"/>
        <v>77.039088651333543</v>
      </c>
      <c r="F190" s="249" t="str">
        <f>СВОД!E190</f>
        <v>Савченко</v>
      </c>
      <c r="G190" s="81"/>
    </row>
    <row r="191" spans="1:7">
      <c r="A191" s="136">
        <v>204</v>
      </c>
      <c r="B191" s="136" t="s">
        <v>802</v>
      </c>
      <c r="C191" s="74">
        <v>200</v>
      </c>
      <c r="D191" s="5">
        <v>145.07630522088354</v>
      </c>
      <c r="E191" s="32">
        <f t="shared" si="4"/>
        <v>72.53815261044177</v>
      </c>
      <c r="F191" s="249" t="str">
        <f>СВОД!E191</f>
        <v>Неуймина</v>
      </c>
      <c r="G191" s="81"/>
    </row>
    <row r="192" spans="1:7">
      <c r="A192" s="136">
        <v>206</v>
      </c>
      <c r="B192" s="136" t="s">
        <v>811</v>
      </c>
      <c r="C192" s="74">
        <v>190</v>
      </c>
      <c r="D192" s="5">
        <v>182.57554347826087</v>
      </c>
      <c r="E192" s="32">
        <f t="shared" si="4"/>
        <v>96.092391304347828</v>
      </c>
      <c r="F192" s="249" t="str">
        <f>СВОД!E192</f>
        <v>Ахтямова</v>
      </c>
      <c r="G192" s="81"/>
    </row>
    <row r="193" spans="1:7">
      <c r="A193" s="136">
        <v>207</v>
      </c>
      <c r="B193" s="136" t="s">
        <v>812</v>
      </c>
      <c r="C193" s="74">
        <v>190</v>
      </c>
      <c r="D193" s="5">
        <v>164.86708074534161</v>
      </c>
      <c r="E193" s="32">
        <f t="shared" si="4"/>
        <v>86.772147760706105</v>
      </c>
      <c r="F193" s="249" t="str">
        <f>СВОД!E193</f>
        <v>Ахтямова</v>
      </c>
      <c r="G193" s="81"/>
    </row>
    <row r="196" spans="1:7">
      <c r="A196" s="2">
        <v>1</v>
      </c>
      <c r="B196" s="136" t="s">
        <v>530</v>
      </c>
      <c r="C196" s="41">
        <f>C68+C115+C117+C145+C168+C175+C178+C192+C193</f>
        <v>1774</v>
      </c>
      <c r="D196" s="41">
        <f>D68+D115+D117+D145+D168+D175+D178+D192+D193</f>
        <v>1654.7823817750975</v>
      </c>
      <c r="E196" s="5">
        <f t="shared" ref="E196:E211" si="5">D196/C196*100</f>
        <v>93.279728397694342</v>
      </c>
    </row>
    <row r="197" spans="1:7">
      <c r="A197" s="2">
        <v>2</v>
      </c>
      <c r="B197" s="136" t="s">
        <v>761</v>
      </c>
      <c r="C197" s="41">
        <f>C53+C54+C69+C116+C143+C144+C159</f>
        <v>1377</v>
      </c>
      <c r="D197" s="41">
        <f>D53+D54+D69+D116+D143+D144+D159</f>
        <v>1364.7199098650913</v>
      </c>
      <c r="E197" s="5">
        <f t="shared" si="5"/>
        <v>99.108199699716138</v>
      </c>
    </row>
    <row r="198" spans="1:7">
      <c r="A198" s="2">
        <v>3</v>
      </c>
      <c r="B198" s="136" t="s">
        <v>697</v>
      </c>
      <c r="C198" s="41">
        <f>C80+C100+C121+C130+C146+C148+C157+C163+C165+C179+C183+C184</f>
        <v>2526</v>
      </c>
      <c r="D198" s="41">
        <f>D80+D100+D121+D130+D146+D148+D157+D163+D165+D179+D183+D184</f>
        <v>2223.7947191486983</v>
      </c>
      <c r="E198" s="5">
        <f t="shared" si="5"/>
        <v>88.036212159489253</v>
      </c>
    </row>
    <row r="199" spans="1:7">
      <c r="A199" s="2">
        <v>4</v>
      </c>
      <c r="B199" s="136" t="s">
        <v>567</v>
      </c>
      <c r="C199" s="41">
        <f>C95+C97+C99+C122+C126+C150+C189</f>
        <v>1489</v>
      </c>
      <c r="D199" s="41">
        <f>D95+D97+D99+D122+D126+D150+D189</f>
        <v>1481.6355715109414</v>
      </c>
      <c r="E199" s="5">
        <f t="shared" si="5"/>
        <v>99.50541111557699</v>
      </c>
    </row>
    <row r="200" spans="1:7">
      <c r="A200" s="2">
        <v>5</v>
      </c>
      <c r="B200" s="136" t="s">
        <v>169</v>
      </c>
      <c r="C200" s="41">
        <f>C72+C73+C84+C101+C111+C118+C119+C129+C133+C137+C139+C152+C161+C164+C174+C181+C190+C167</f>
        <v>3964</v>
      </c>
      <c r="D200" s="41">
        <f>D72+D73+D84+D101+D111+D118+D119+D129+D133+D137+D139+D152+D161+D164+D174+D181+D190+D167</f>
        <v>3821.2273821010504</v>
      </c>
      <c r="E200" s="5">
        <f t="shared" si="5"/>
        <v>96.398268973285823</v>
      </c>
    </row>
    <row r="201" spans="1:7">
      <c r="A201" s="2">
        <v>6</v>
      </c>
      <c r="B201" s="136" t="s">
        <v>626</v>
      </c>
      <c r="C201" s="41">
        <f>C61+C76+C105+C106+C131+C160</f>
        <v>1468</v>
      </c>
      <c r="D201" s="41">
        <f>D61+D76+D105+D106+D131+D160</f>
        <v>1493.7021103312572</v>
      </c>
      <c r="E201" s="5">
        <f t="shared" si="5"/>
        <v>101.75082495444532</v>
      </c>
    </row>
    <row r="202" spans="1:7">
      <c r="A202" s="2">
        <v>7</v>
      </c>
      <c r="B202" s="136" t="s">
        <v>763</v>
      </c>
      <c r="C202" s="41">
        <f>C113+C114+C132+C134</f>
        <v>1365</v>
      </c>
      <c r="D202" s="41">
        <f>D113+D114+D132+D134</f>
        <v>1361.3022853209407</v>
      </c>
      <c r="E202" s="5">
        <f t="shared" si="5"/>
        <v>99.729105151717263</v>
      </c>
    </row>
    <row r="203" spans="1:7">
      <c r="A203" s="2">
        <v>8</v>
      </c>
      <c r="B203" s="136" t="s">
        <v>698</v>
      </c>
      <c r="C203" s="41">
        <f>C2+C10+C25+C33+C34+C36+C40+C41+C51+C58+C59+C60+C63+C78+C91+C171</f>
        <v>3626</v>
      </c>
      <c r="D203" s="41">
        <f>D2+D10+D25+D33+D34+D36+D40+D41+D51+D58+D59+D60+D63+D78+D91+D171</f>
        <v>3548.1352083726479</v>
      </c>
      <c r="E203" s="5">
        <f t="shared" si="5"/>
        <v>97.852598134932379</v>
      </c>
    </row>
    <row r="204" spans="1:7">
      <c r="A204" s="2">
        <v>9</v>
      </c>
      <c r="B204" s="136" t="s">
        <v>696</v>
      </c>
      <c r="C204" s="41">
        <f>C22+C27+C38+C50+C55+C56+C57+C74+C86+C88+C147+C166</f>
        <v>2455</v>
      </c>
      <c r="D204" s="41">
        <f>D22+D27+D38+D50+D55+D56+D57+D74+D86+D88+D147+D166</f>
        <v>2320.8199422786115</v>
      </c>
      <c r="E204" s="5">
        <f t="shared" si="5"/>
        <v>94.534417200758099</v>
      </c>
    </row>
    <row r="205" spans="1:7">
      <c r="A205" s="2">
        <v>10</v>
      </c>
      <c r="B205" s="136" t="s">
        <v>629</v>
      </c>
      <c r="C205" s="41">
        <f>C11+C21+C29+C31+C65+C89+C90+C96+C98+C138+C141+C151+C156+C169+C173</f>
        <v>3147</v>
      </c>
      <c r="D205" s="41">
        <f>D11+D21+D29+D31+D65+D89+D90+D96+D98+D138+D141+D151+D156+D169+D173</f>
        <v>2944.3457836213693</v>
      </c>
      <c r="E205" s="5">
        <f t="shared" si="5"/>
        <v>93.560399860863342</v>
      </c>
    </row>
    <row r="206" spans="1:7">
      <c r="A206" s="2">
        <v>11</v>
      </c>
      <c r="B206" s="136" t="s">
        <v>168</v>
      </c>
      <c r="C206" s="41">
        <f>C14+C16+C19+C28+C43+C45+C66+C79+C93+C94+C102+C112+C140+C172+C180+C170</f>
        <v>3369</v>
      </c>
      <c r="D206" s="41">
        <f>D14+D16+D19+D28+D43+D45+D66+D79+D93+D94+D102+D112+D140+D172+D180+D170</f>
        <v>3253.4993343847336</v>
      </c>
      <c r="E206" s="5">
        <f t="shared" si="5"/>
        <v>96.57166323492828</v>
      </c>
    </row>
    <row r="207" spans="1:7">
      <c r="A207" s="2">
        <v>12</v>
      </c>
      <c r="B207" s="136" t="s">
        <v>699</v>
      </c>
      <c r="C207" s="41">
        <f>C23+C32+C37+C49+C64+C85+C110+C124+C127+C149+C155+C158</f>
        <v>2527</v>
      </c>
      <c r="D207" s="41">
        <f>D23+D32+D37+D49+D64+D85+D110+D124+D127+D149+D155+D158</f>
        <v>2423.7997015996702</v>
      </c>
      <c r="E207" s="5">
        <f t="shared" si="5"/>
        <v>95.916094246128623</v>
      </c>
    </row>
    <row r="208" spans="1:7">
      <c r="A208" s="2">
        <v>13</v>
      </c>
      <c r="B208" s="136" t="s">
        <v>700</v>
      </c>
      <c r="C208" s="41">
        <f>C24+C26+C35+C46+C67+C52+C70+C83+C87+C92+C103+C107+C109+C128+C136+C153+C187</f>
        <v>3799</v>
      </c>
      <c r="D208" s="41">
        <f>D24+D26+D35+D46+D67+D52+D70+D83+D87+D92+D103+D107+D109+D128+D136+D153+D187</f>
        <v>3695.8652557733067</v>
      </c>
      <c r="E208" s="5">
        <f t="shared" si="5"/>
        <v>97.285213365972794</v>
      </c>
    </row>
    <row r="209" spans="1:5">
      <c r="A209" s="2">
        <v>14</v>
      </c>
      <c r="B209" s="136" t="s">
        <v>509</v>
      </c>
      <c r="C209" s="41">
        <f>C3+C4+C5+C7+C9+C13+C18+C30+C42+C44+C48+C62+C82+C120+C123+C162+C191</f>
        <v>3450</v>
      </c>
      <c r="D209" s="41">
        <f>D3+D4+D5+D7+D9+D13+D18+D30+D42+D44+D48+D62+D82+D120+D123+D162+D191</f>
        <v>3262.5566552629489</v>
      </c>
      <c r="E209" s="5">
        <f t="shared" si="5"/>
        <v>94.566859572839107</v>
      </c>
    </row>
    <row r="210" spans="1:5">
      <c r="A210" s="2">
        <v>15</v>
      </c>
      <c r="B210" s="136" t="s">
        <v>762</v>
      </c>
      <c r="C210" s="41">
        <f>C6+C8+C12+C20+C81+C154+C185+C182</f>
        <v>1656</v>
      </c>
      <c r="D210" s="41">
        <f>D6+D8+D12+D20+D81+D154+D185+D182</f>
        <v>1548.254728175679</v>
      </c>
      <c r="E210" s="5">
        <f t="shared" si="5"/>
        <v>93.493643005777713</v>
      </c>
    </row>
    <row r="211" spans="1:5">
      <c r="A211" s="2">
        <v>16</v>
      </c>
      <c r="B211" s="136" t="s">
        <v>627</v>
      </c>
      <c r="C211" s="41">
        <f>C15+C17+C39+C47+C71+C75+C77+C104+C108+C125+C135+C142+C188</f>
        <v>2893</v>
      </c>
      <c r="D211" s="41">
        <f>D15+D17+D39+D47+D71+D75+D77+D104+D108+D125+D135+D142+D188</f>
        <v>2872.7998947897045</v>
      </c>
      <c r="E211" s="5">
        <f t="shared" si="5"/>
        <v>99.301759239187845</v>
      </c>
    </row>
    <row r="212" spans="1:5">
      <c r="A212" s="116"/>
      <c r="B212" s="239"/>
      <c r="C212" s="153"/>
      <c r="D212" s="153"/>
      <c r="E212" s="112"/>
    </row>
    <row r="213" spans="1:5">
      <c r="B213" s="196"/>
      <c r="E213" s="112"/>
    </row>
    <row r="214" spans="1:5">
      <c r="A214" s="2">
        <v>1</v>
      </c>
      <c r="B214" s="136" t="s">
        <v>442</v>
      </c>
      <c r="C214" s="41">
        <f>C77</f>
        <v>243</v>
      </c>
      <c r="D214" s="41">
        <f>D77</f>
        <v>239.76859262151078</v>
      </c>
      <c r="E214" s="5">
        <f t="shared" ref="E214:E232" si="6">D214/C214*100</f>
        <v>98.670202724901557</v>
      </c>
    </row>
    <row r="215" spans="1:5">
      <c r="A215" s="2">
        <v>2</v>
      </c>
      <c r="B215" s="136" t="s">
        <v>117</v>
      </c>
      <c r="C215" s="41">
        <f>C67+C70+C26+C109</f>
        <v>926</v>
      </c>
      <c r="D215" s="41">
        <f>D67+D70+D26+D109</f>
        <v>910.87994790730204</v>
      </c>
      <c r="E215" s="5">
        <f t="shared" si="6"/>
        <v>98.36716500078856</v>
      </c>
    </row>
    <row r="216" spans="1:5">
      <c r="A216" s="2">
        <v>3</v>
      </c>
      <c r="B216" s="136" t="s">
        <v>598</v>
      </c>
      <c r="C216" s="41">
        <f>C129+C161</f>
        <v>431</v>
      </c>
      <c r="D216" s="41">
        <f>D129+D161</f>
        <v>428.03344307525748</v>
      </c>
      <c r="E216" s="5">
        <f t="shared" si="6"/>
        <v>99.311703729758122</v>
      </c>
    </row>
    <row r="217" spans="1:5">
      <c r="A217" s="2">
        <v>4</v>
      </c>
      <c r="B217" s="136" t="s">
        <v>119</v>
      </c>
      <c r="C217" s="41">
        <f>C46+C92+C107+C128+C187</f>
        <v>1115</v>
      </c>
      <c r="D217" s="41">
        <f>D46+D92+D107+D128+D187</f>
        <v>1086.7150962788726</v>
      </c>
      <c r="E217" s="5">
        <f t="shared" si="6"/>
        <v>97.46323733442803</v>
      </c>
    </row>
    <row r="218" spans="1:5">
      <c r="A218" s="2">
        <v>5</v>
      </c>
      <c r="B218" s="136" t="s">
        <v>112</v>
      </c>
      <c r="C218" s="41">
        <f>C191+C182+C173+C170+C169+C185+C171+C172+C188+C156+C180+C2+C3+C4+C5+C6+C7+C8+C9+C10+C11+C12+C13+C14+C15+C16+C17+C18+C19+C20+C21+C22+C23+C24+C25+C27+C28+C29+C30+C31+C32+C33+C34+C35+C36+C37+C38+C39+C40+C41+C42+C43+C44+C45+C47+C48+C49+C50+C51+C52+C55+C56+C57+C58+C59+C60+C62+C63+C64+C65+C66+C71+C74+C75+C78+C79+C81+C82+C83+C85+C86+C87+C88+C89+C90+C91+C93+C94+C96+C98+C102+C103+C104+C108+C110+C112+C120+C123+C124+C127+C135+C136+C138+C140+C141+C147+C149+C151+C153+C154+C155+C158+C162+C166</f>
        <v>24132</v>
      </c>
      <c r="D218" s="41">
        <f>D191+D182+D173+D170+D169+D185+D171+D172+D188+D156+D180+D2+D3+D4+D5+D6+D7+D8+D9+D10+D11+D12+D13+D14+D15+D16+D17+D18+D19+D20+D21+D22+D23+D24+D25+D27+D28+D29+D30+D31+D32+D33+D34+D35+D36+D37+D38+D39+D40+D41+D42+D43+D44+D45+D47+D48+D49+D50+D51+D52+D55+D56+D57+D58+D59+D60+D62+D63+D64+D65+D66+D71+D74+D75+D78+D79+D81+D82+D83+D85+D86+D87+D88+D89+D90+D91+D93+D94+D96+D98+D102+D103+D104+D108+D110+D112+D120+D123+D124+D127+D135+D136+D138+D140+D141+D147+D149+D151+D153+D154+D155+D158+D162+D166</f>
        <v>23134.247557732207</v>
      </c>
      <c r="E218" s="5">
        <f t="shared" si="6"/>
        <v>95.865438246859796</v>
      </c>
    </row>
    <row r="219" spans="1:5">
      <c r="A219" s="2">
        <v>6</v>
      </c>
      <c r="B219" s="136" t="s">
        <v>614</v>
      </c>
      <c r="C219" s="41">
        <f>C133+C174</f>
        <v>445</v>
      </c>
      <c r="D219" s="41">
        <f>D133+D174</f>
        <v>461.5958431952821</v>
      </c>
      <c r="E219" s="5">
        <f t="shared" si="6"/>
        <v>103.72940296523194</v>
      </c>
    </row>
    <row r="220" spans="1:5">
      <c r="A220" s="2">
        <v>7</v>
      </c>
      <c r="B220" s="136" t="s">
        <v>524</v>
      </c>
      <c r="C220" s="41">
        <f>C95+C97+C99+C122+C126+C150+C189</f>
        <v>1489</v>
      </c>
      <c r="D220" s="41">
        <f>D95+D97+D99+D122+D126+D150+D189</f>
        <v>1481.6355715109414</v>
      </c>
      <c r="E220" s="5">
        <f t="shared" si="6"/>
        <v>99.50541111557699</v>
      </c>
    </row>
    <row r="221" spans="1:5">
      <c r="A221" s="2">
        <v>8</v>
      </c>
      <c r="B221" s="136" t="s">
        <v>805</v>
      </c>
      <c r="C221" s="41">
        <f>C183+C184</f>
        <v>360</v>
      </c>
      <c r="D221" s="41">
        <f>D183+D184</f>
        <v>253.93639601888864</v>
      </c>
      <c r="E221" s="5">
        <f t="shared" si="6"/>
        <v>70.537887783024615</v>
      </c>
    </row>
    <row r="222" spans="1:5">
      <c r="A222" s="2">
        <v>9</v>
      </c>
      <c r="B222" s="136" t="s">
        <v>649</v>
      </c>
      <c r="C222" s="41">
        <f>C146+C148+C163+C165</f>
        <v>824</v>
      </c>
      <c r="D222" s="41">
        <f>D146+D148+D163+D165</f>
        <v>760.81735375258449</v>
      </c>
      <c r="E222" s="5">
        <f t="shared" si="6"/>
        <v>92.332203125313654</v>
      </c>
    </row>
    <row r="223" spans="1:5">
      <c r="A223" s="2">
        <v>10</v>
      </c>
      <c r="B223" s="136" t="s">
        <v>122</v>
      </c>
      <c r="C223" s="41">
        <f>C178+C175+C53+C54+C68+C69+C115+C116+C117+C143+C144+C145+C159+C168+C192+C193</f>
        <v>3151</v>
      </c>
      <c r="D223" s="41">
        <f>D178+D175+D53+D54+D68+D69+D115+D116+D117+D143+D144+D145+D159+D168+D192+D193</f>
        <v>3019.502291640189</v>
      </c>
      <c r="E223" s="5">
        <f t="shared" si="6"/>
        <v>95.826794403052645</v>
      </c>
    </row>
    <row r="224" spans="1:5">
      <c r="A224" s="2">
        <v>11</v>
      </c>
      <c r="B224" s="136" t="s">
        <v>171</v>
      </c>
      <c r="C224" s="41">
        <f>C181+C73+C111+C137</f>
        <v>898</v>
      </c>
      <c r="D224" s="41">
        <f>D181+D73+D111+D137</f>
        <v>903.3458201395938</v>
      </c>
      <c r="E224" s="5">
        <f t="shared" si="6"/>
        <v>100.59530291086791</v>
      </c>
    </row>
    <row r="225" spans="1:5">
      <c r="A225" s="2">
        <v>12</v>
      </c>
      <c r="B225" s="136" t="s">
        <v>770</v>
      </c>
      <c r="C225" s="41">
        <f>C176+C177+C186</f>
        <v>600</v>
      </c>
      <c r="D225" s="41">
        <f>D176+D177+D186</f>
        <v>501.14298503270334</v>
      </c>
      <c r="E225" s="5">
        <f t="shared" si="6"/>
        <v>83.52383083878388</v>
      </c>
    </row>
    <row r="226" spans="1:5">
      <c r="A226" s="2">
        <v>13</v>
      </c>
      <c r="B226" s="136" t="s">
        <v>124</v>
      </c>
      <c r="C226" s="41">
        <f>C72+C84+C101+C118+C119+C139+C190+C167</f>
        <v>1701</v>
      </c>
      <c r="D226" s="41">
        <f>D72+D84+D101+D118+D119+D139+D190+D167</f>
        <v>1568.0586720015281</v>
      </c>
      <c r="E226" s="5">
        <f t="shared" si="6"/>
        <v>92.184519224075729</v>
      </c>
    </row>
    <row r="227" spans="1:5">
      <c r="A227" s="2">
        <v>14</v>
      </c>
      <c r="B227" s="136" t="s">
        <v>654</v>
      </c>
      <c r="C227" s="41">
        <f>C152+C164</f>
        <v>489</v>
      </c>
      <c r="D227" s="41">
        <f>D152+D164</f>
        <v>460.19360368938896</v>
      </c>
      <c r="E227" s="5">
        <f t="shared" si="6"/>
        <v>94.109121408872994</v>
      </c>
    </row>
    <row r="228" spans="1:5">
      <c r="A228" s="2">
        <v>15</v>
      </c>
      <c r="B228" s="136" t="s">
        <v>471</v>
      </c>
      <c r="C228" s="41">
        <f>C80+C100+C121+C130+C157+C179</f>
        <v>1342</v>
      </c>
      <c r="D228" s="41">
        <f>D80+D100+D121+D130+D157+D179</f>
        <v>1209.0409693772251</v>
      </c>
      <c r="E228" s="5">
        <f t="shared" si="6"/>
        <v>90.092471637647179</v>
      </c>
    </row>
    <row r="229" spans="1:5">
      <c r="A229" s="2">
        <v>16</v>
      </c>
      <c r="B229" s="136" t="s">
        <v>559</v>
      </c>
      <c r="C229" s="41">
        <f>C113+C114+C132+C134</f>
        <v>1365</v>
      </c>
      <c r="D229" s="41">
        <f>D113+D114+D132+D134</f>
        <v>1361.3022853209407</v>
      </c>
      <c r="E229" s="5">
        <f t="shared" si="6"/>
        <v>99.729105151717263</v>
      </c>
    </row>
    <row r="230" spans="1:5">
      <c r="A230" s="2">
        <v>17</v>
      </c>
      <c r="B230" s="136" t="s">
        <v>584</v>
      </c>
      <c r="C230" s="41">
        <f>C125+C142</f>
        <v>506</v>
      </c>
      <c r="D230" s="41">
        <f>D125+D142</f>
        <v>498.46530971879781</v>
      </c>
      <c r="E230" s="5">
        <f t="shared" si="6"/>
        <v>98.510930774465962</v>
      </c>
    </row>
    <row r="231" spans="1:5">
      <c r="A231" s="2">
        <v>18</v>
      </c>
      <c r="B231" s="136" t="s">
        <v>593</v>
      </c>
      <c r="C231" s="41">
        <f>C131</f>
        <v>208</v>
      </c>
      <c r="D231" s="41">
        <f>D131</f>
        <v>200.67791777188333</v>
      </c>
      <c r="E231" s="5">
        <f t="shared" si="6"/>
        <v>96.479768159559299</v>
      </c>
    </row>
    <row r="232" spans="1:5">
      <c r="A232" s="2">
        <v>19</v>
      </c>
      <c r="B232" s="136" t="s">
        <v>115</v>
      </c>
      <c r="C232" s="41">
        <f>C61+C76+C105+C106+C160</f>
        <v>1260</v>
      </c>
      <c r="D232" s="41">
        <f>D61+D76+D105+D106+D160</f>
        <v>1293.0241925593739</v>
      </c>
      <c r="E232" s="5">
        <f t="shared" si="6"/>
        <v>102.62096766344237</v>
      </c>
    </row>
    <row r="233" spans="1:5">
      <c r="A233" s="116"/>
      <c r="B233" s="116"/>
    </row>
    <row r="235" spans="1:5">
      <c r="A235" s="2">
        <v>1</v>
      </c>
      <c r="B235" s="136" t="s">
        <v>167</v>
      </c>
      <c r="C235" s="41">
        <f>C167+C183+C184+C189+C192+C193+C190+C181+C178+C174+C175+C179+C168+C159+C53+C54+C68+C69+C72+C73+C80+C84+C95+C97+C99+C100+C101+C111+C115+C116+C117+C118+C119+C121+C122+C126+C129+C130+C133+C137+C139+C143+C144+C145+C146+C148+C150+C152+C157+C161+C163+C164+C165</f>
        <v>11130</v>
      </c>
      <c r="D235" s="41">
        <f>D167+D183+D184+D189+D192+D193+D190+D181+D178+D174+D175+D179+D168+D159+D53+D54+D68+D69+D72+D73+D80+D84+D95+D97+D99+D100+D101+D111+D115+D116+D117+D118+D119+D121+D122+D126+D129+D130+D133+D137+D139+D143+D144+D145+D146+D148+D150+D152+D157+D161+D163+D164+D165</f>
        <v>10546.159964400878</v>
      </c>
      <c r="E235" s="5">
        <f>D235/C235*100</f>
        <v>94.754357272245088</v>
      </c>
    </row>
    <row r="236" spans="1:5">
      <c r="A236" s="2">
        <v>2</v>
      </c>
      <c r="B236" s="136" t="s">
        <v>170</v>
      </c>
      <c r="C236" s="41">
        <f>C61+C76+C105+C106+C113+C114+C131+C132+C134+C160</f>
        <v>2833</v>
      </c>
      <c r="D236" s="41">
        <f>D61+D76+D105+D106+D113+D114+D131+D132+D134+D160</f>
        <v>2855.0043956521977</v>
      </c>
      <c r="E236" s="5">
        <f>D236/C236*100</f>
        <v>100.77671710738431</v>
      </c>
    </row>
    <row r="237" spans="1:5">
      <c r="A237" s="2">
        <v>3</v>
      </c>
      <c r="B237" s="136" t="s">
        <v>777</v>
      </c>
      <c r="C237" s="41">
        <f>C176+C177+C186</f>
        <v>600</v>
      </c>
      <c r="D237" s="41">
        <f>D176+D177+D186</f>
        <v>501.14298503270334</v>
      </c>
      <c r="E237" s="5">
        <f>D237/C237*100</f>
        <v>83.52383083878388</v>
      </c>
    </row>
    <row r="238" spans="1:5">
      <c r="A238" s="2">
        <v>4</v>
      </c>
      <c r="B238" s="136" t="s">
        <v>620</v>
      </c>
      <c r="C238" s="41">
        <f>C191+C187+C170+C172+C180+C3+C4+C5+C7+C9+C13+C14+C16+C18+C19+C23+C24+C26+C28+C30+C32+C35+C37+C42+C43+C44+C45+C46+C48+C49+C52+C62+C64+C66+C67+C70+C79+C82+C83+C85+C87+C92+C93+C94+C102+C103+C107+C109+C110+C112+C120+C123+C124+C127+C128+C136+C140+C149+C153+C155+C158+C162</f>
        <v>13145</v>
      </c>
      <c r="D238" s="41">
        <f>D191+D187+D170+D172+D180+D3+D4+D5+D7+D9+D13+D14+D16+D18+D19+D23+D24+D26+D28+D30+D32+D35+D37+D42+D43+D44+D45+D46+D48+D49+D52+D62+D64+D66+D67+D70+D79+D82+D83+D85+D87+D92+D93+D94+D102+D103+D107+D109+D110+D112+D120+D123+D124+D127+D128+D136+D140+D149+D153+D155+D158+D162</f>
        <v>12635.72094702066</v>
      </c>
      <c r="E238" s="5">
        <f>D238/C238*100</f>
        <v>96.125682366075765</v>
      </c>
    </row>
    <row r="239" spans="1:5">
      <c r="A239" s="2">
        <v>5</v>
      </c>
      <c r="B239" s="89" t="s">
        <v>701</v>
      </c>
      <c r="C239" s="41">
        <f>C169+C173+C182+C185+C171+C188+C51+C156+C2+C6+C8+C10+C11+C12+C15+C17+C20+C21+C22+C25+C27+C29+C31+C33+C34+C36+C38+C39+C40+C41+C47+C50+C55+C56+C57+C58+C59+C60+C63+C65+C71+C74+C75+C77+C78+C81+C86+C88+C89+C90+C91+C96+C98+C104+C108+C125+C135+C138+C141+C142+C147+C151+C154+C166</f>
        <v>13777</v>
      </c>
      <c r="D239" s="41">
        <f>D169+D173+D182+D185+D171+D188+D51+D156+D2+D6+D8+D10+D11+D12+D15+D17+D20+D21+D22+D25+D27+D29+D31+D33+D34+D36+D38+D39+D40+D41+D47+D50+D55+D56+D57+D58+D59+D60+D63+D65+D71+D74+D75+D77+D78+D81+D86+D88+D89+D90+D91+D96+D98+D104+D108+D125+D135+D138+D141+D142+D147+D151+D154+D166</f>
        <v>13234.355557238008</v>
      </c>
      <c r="E239" s="5">
        <f>D239/C239*100</f>
        <v>96.061229275154304</v>
      </c>
    </row>
    <row r="240" spans="1:5">
      <c r="A240" s="116"/>
      <c r="B240" s="116"/>
      <c r="C240" s="153"/>
      <c r="D240" s="153"/>
      <c r="E240" s="13"/>
    </row>
    <row r="242" spans="2:11">
      <c r="B242" s="123" t="s">
        <v>222</v>
      </c>
      <c r="C242" s="123"/>
      <c r="D242" s="123"/>
      <c r="E242" s="123"/>
      <c r="F242" s="123"/>
      <c r="G242" s="123"/>
      <c r="H242" s="123"/>
      <c r="I242" s="123"/>
      <c r="J242" s="123"/>
      <c r="K242" s="123"/>
    </row>
    <row r="243" spans="2:11">
      <c r="B243" s="353" t="s">
        <v>290</v>
      </c>
      <c r="C243" s="353"/>
      <c r="D243" s="353"/>
      <c r="E243" s="353"/>
      <c r="F243" s="353"/>
      <c r="G243" s="353"/>
      <c r="H243" s="353"/>
      <c r="I243" s="353"/>
      <c r="J243" s="353"/>
      <c r="K243" s="353"/>
    </row>
    <row r="244" spans="2:11">
      <c r="B244" s="356" t="s">
        <v>291</v>
      </c>
      <c r="C244" s="356"/>
      <c r="D244" s="356"/>
      <c r="E244" s="356"/>
      <c r="F244" s="356"/>
      <c r="G244" s="356"/>
      <c r="H244" s="356"/>
      <c r="I244" s="356"/>
      <c r="J244" s="356"/>
      <c r="K244" s="356"/>
    </row>
    <row r="245" spans="2:11">
      <c r="B245" s="356" t="s">
        <v>292</v>
      </c>
      <c r="C245" s="356"/>
      <c r="D245" s="356"/>
      <c r="E245" s="356"/>
      <c r="F245" s="356"/>
      <c r="G245" s="356"/>
      <c r="H245" s="356"/>
      <c r="I245" s="356"/>
      <c r="J245" s="356"/>
      <c r="K245" s="356"/>
    </row>
    <row r="246" spans="2:11">
      <c r="B246" s="356" t="s">
        <v>293</v>
      </c>
      <c r="C246" s="356"/>
      <c r="D246" s="356"/>
      <c r="E246" s="356"/>
      <c r="F246" s="356"/>
      <c r="G246" s="356"/>
      <c r="H246" s="356"/>
      <c r="I246" s="356"/>
      <c r="J246" s="356"/>
      <c r="K246" s="356"/>
    </row>
    <row r="247" spans="2:11">
      <c r="B247" s="356" t="s">
        <v>294</v>
      </c>
      <c r="C247" s="356"/>
      <c r="D247" s="356"/>
      <c r="E247" s="356"/>
      <c r="F247" s="356"/>
      <c r="G247" s="356"/>
      <c r="H247" s="356"/>
      <c r="I247" s="356"/>
      <c r="J247" s="356"/>
      <c r="K247" s="356"/>
    </row>
    <row r="248" spans="2:11">
      <c r="B248" s="356" t="s">
        <v>295</v>
      </c>
      <c r="C248" s="356"/>
      <c r="D248" s="356"/>
      <c r="E248" s="356"/>
      <c r="F248" s="356"/>
      <c r="G248" s="356"/>
      <c r="H248" s="356"/>
      <c r="I248" s="356"/>
      <c r="J248" s="356"/>
      <c r="K248" s="356"/>
    </row>
    <row r="250" spans="2:11">
      <c r="B250" s="355" t="s">
        <v>221</v>
      </c>
      <c r="C250" s="355"/>
      <c r="D250" s="355"/>
      <c r="E250" s="355"/>
      <c r="F250" s="355"/>
      <c r="G250" s="355"/>
      <c r="H250" s="355"/>
      <c r="I250" s="355"/>
      <c r="J250" s="355"/>
      <c r="K250" s="355"/>
    </row>
    <row r="251" spans="2:11">
      <c r="B251" s="357" t="s">
        <v>296</v>
      </c>
      <c r="C251" s="357"/>
      <c r="D251" s="357"/>
      <c r="E251" s="357"/>
      <c r="F251" s="357"/>
      <c r="G251" s="357"/>
      <c r="H251" s="357"/>
      <c r="I251" s="357"/>
      <c r="J251" s="357"/>
      <c r="K251" s="357"/>
    </row>
    <row r="252" spans="2:11">
      <c r="B252" s="352" t="s">
        <v>297</v>
      </c>
      <c r="C252" s="357"/>
      <c r="D252" s="357"/>
      <c r="E252" s="357"/>
      <c r="F252" s="357"/>
      <c r="G252" s="357"/>
      <c r="H252" s="357"/>
      <c r="I252" s="357"/>
      <c r="J252" s="357"/>
      <c r="K252" s="357"/>
    </row>
    <row r="253" spans="2:11">
      <c r="B253" s="357" t="s">
        <v>298</v>
      </c>
      <c r="C253" s="357"/>
      <c r="D253" s="357"/>
      <c r="E253" s="357"/>
      <c r="F253" s="357"/>
      <c r="G253" s="357"/>
      <c r="H253" s="357"/>
      <c r="I253" s="357"/>
      <c r="J253" s="357"/>
      <c r="K253" s="357"/>
    </row>
    <row r="254" spans="2:11">
      <c r="B254" s="357" t="s">
        <v>299</v>
      </c>
      <c r="C254" s="357"/>
      <c r="D254" s="357"/>
      <c r="E254" s="357"/>
      <c r="F254" s="357"/>
      <c r="G254" s="357"/>
      <c r="H254" s="357"/>
      <c r="I254" s="357"/>
      <c r="J254" s="357"/>
      <c r="K254" s="357"/>
    </row>
    <row r="255" spans="2:11">
      <c r="B255" s="352" t="s">
        <v>300</v>
      </c>
      <c r="C255" s="357"/>
      <c r="D255" s="357"/>
      <c r="E255" s="357"/>
      <c r="F255" s="357"/>
      <c r="G255" s="357"/>
      <c r="H255" s="357"/>
      <c r="I255" s="357"/>
      <c r="J255" s="357"/>
      <c r="K255" s="357"/>
    </row>
    <row r="256" spans="2:11">
      <c r="B256" s="352" t="s">
        <v>301</v>
      </c>
      <c r="C256" s="357"/>
      <c r="D256" s="357"/>
      <c r="E256" s="357"/>
      <c r="F256" s="357"/>
      <c r="G256" s="357"/>
      <c r="H256" s="357"/>
      <c r="I256" s="357"/>
      <c r="J256" s="357"/>
      <c r="K256" s="357"/>
    </row>
  </sheetData>
  <mergeCells count="13">
    <mergeCell ref="B256:K256"/>
    <mergeCell ref="B250:K250"/>
    <mergeCell ref="B251:K251"/>
    <mergeCell ref="B252:K252"/>
    <mergeCell ref="B253:K253"/>
    <mergeCell ref="B254:K254"/>
    <mergeCell ref="B255:K255"/>
    <mergeCell ref="B248:K248"/>
    <mergeCell ref="B243:K243"/>
    <mergeCell ref="B244:K244"/>
    <mergeCell ref="B245:K245"/>
    <mergeCell ref="B246:K246"/>
    <mergeCell ref="B247:K247"/>
  </mergeCells>
  <conditionalFormatting sqref="E196:E211 E2:E193">
    <cfRule type="cellIs" dxfId="247" priority="43" operator="lessThan">
      <formula>98</formula>
    </cfRule>
    <cfRule type="cellIs" dxfId="246" priority="44" operator="between">
      <formula>98</formula>
      <formula>99.99</formula>
    </cfRule>
    <cfRule type="cellIs" dxfId="245" priority="45" operator="greaterThan">
      <formula>99.99</formula>
    </cfRule>
  </conditionalFormatting>
  <conditionalFormatting sqref="E235:E239">
    <cfRule type="cellIs" dxfId="244" priority="7" operator="lessThan">
      <formula>98</formula>
    </cfRule>
    <cfRule type="cellIs" dxfId="243" priority="8" operator="between">
      <formula>98</formula>
      <formula>99.99</formula>
    </cfRule>
    <cfRule type="cellIs" dxfId="242" priority="9" operator="greaterThan">
      <formula>99.99</formula>
    </cfRule>
  </conditionalFormatting>
  <conditionalFormatting sqref="E214:E232">
    <cfRule type="cellIs" dxfId="241" priority="1" operator="lessThan">
      <formula>98</formula>
    </cfRule>
    <cfRule type="cellIs" dxfId="240" priority="2" operator="between">
      <formula>98</formula>
      <formula>99.99</formula>
    </cfRule>
    <cfRule type="cellIs" dxfId="239" priority="3" operator="greaterThan">
      <formula>99.99</formula>
    </cfRule>
  </conditionalFormatting>
  <hyperlinks>
    <hyperlink ref="H1" location="СВОД!A1" display="СВОД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54"/>
  <sheetViews>
    <sheetView zoomScale="85" zoomScaleNormal="85" workbookViewId="0">
      <pane xSplit="2" ySplit="1" topLeftCell="C207" activePane="bottomRight" state="frozen"/>
      <selection activeCell="G201" sqref="G201"/>
      <selection pane="topRight" activeCell="G201" sqref="G201"/>
      <selection pane="bottomLeft" activeCell="G201" sqref="G201"/>
      <selection pane="bottomRight" activeCell="D196" sqref="D196:D239"/>
    </sheetView>
  </sheetViews>
  <sheetFormatPr defaultRowHeight="14.4"/>
  <cols>
    <col min="1" max="1" width="4.109375" bestFit="1" customWidth="1"/>
    <col min="2" max="2" width="29.109375" bestFit="1" customWidth="1"/>
    <col min="3" max="3" width="6.6640625" bestFit="1" customWidth="1"/>
    <col min="4" max="4" width="7.5546875" customWidth="1"/>
    <col min="6" max="6" width="11.21875" bestFit="1" customWidth="1"/>
    <col min="8" max="8" width="20" bestFit="1" customWidth="1"/>
    <col min="9" max="9" width="20.6640625" bestFit="1" customWidth="1"/>
  </cols>
  <sheetData>
    <row r="1" spans="1:10">
      <c r="A1" s="1" t="s">
        <v>0</v>
      </c>
      <c r="B1" s="3" t="s">
        <v>1</v>
      </c>
      <c r="C1" s="3" t="s">
        <v>89</v>
      </c>
      <c r="D1" s="3" t="s">
        <v>239</v>
      </c>
      <c r="E1" s="103" t="s">
        <v>238</v>
      </c>
      <c r="F1" s="80" t="str">
        <f>СВОД!E1</f>
        <v>Супервайзер</v>
      </c>
      <c r="H1" s="10" t="s">
        <v>100</v>
      </c>
    </row>
    <row r="2" spans="1:10">
      <c r="A2" s="1">
        <v>1</v>
      </c>
      <c r="B2" s="1" t="s">
        <v>2</v>
      </c>
      <c r="C2" s="1">
        <v>3</v>
      </c>
      <c r="D2" s="7">
        <v>1.8748</v>
      </c>
      <c r="E2" s="71">
        <f>D2/C2*100</f>
        <v>62.493333333333332</v>
      </c>
      <c r="F2" s="249" t="str">
        <f>СВОД!E2</f>
        <v>Ахрамеева</v>
      </c>
      <c r="G2" s="238"/>
    </row>
    <row r="3" spans="1:10">
      <c r="A3" s="1">
        <v>2</v>
      </c>
      <c r="B3" s="1" t="s">
        <v>3</v>
      </c>
      <c r="C3" s="1">
        <v>3</v>
      </c>
      <c r="D3" s="7">
        <v>1.8932</v>
      </c>
      <c r="E3" s="71">
        <f t="shared" ref="E3:E65" si="0">D3/C3*100</f>
        <v>63.106666666666669</v>
      </c>
      <c r="F3" s="249" t="str">
        <f>СВОД!E3</f>
        <v>Неуймина</v>
      </c>
      <c r="G3" s="238"/>
    </row>
    <row r="4" spans="1:10">
      <c r="A4" s="1">
        <v>3</v>
      </c>
      <c r="B4" s="1" t="s">
        <v>4</v>
      </c>
      <c r="C4" s="1">
        <v>3</v>
      </c>
      <c r="D4" s="7">
        <v>2.2166000000000001</v>
      </c>
      <c r="E4" s="71">
        <f t="shared" si="0"/>
        <v>73.88666666666667</v>
      </c>
      <c r="F4" s="249" t="str">
        <f>СВОД!E4</f>
        <v>Неуймина</v>
      </c>
      <c r="G4" s="238"/>
    </row>
    <row r="5" spans="1:10">
      <c r="A5" s="1">
        <v>4</v>
      </c>
      <c r="B5" s="1" t="s">
        <v>5</v>
      </c>
      <c r="C5" s="1">
        <v>3</v>
      </c>
      <c r="D5" s="7">
        <v>1.8798999999999999</v>
      </c>
      <c r="E5" s="71">
        <f t="shared" si="0"/>
        <v>62.663333333333327</v>
      </c>
      <c r="F5" s="249" t="str">
        <f>СВОД!E5</f>
        <v>Неуймина</v>
      </c>
      <c r="G5" s="238"/>
      <c r="H5" s="4" t="s">
        <v>691</v>
      </c>
      <c r="I5" s="4" t="s">
        <v>690</v>
      </c>
      <c r="J5" s="48"/>
    </row>
    <row r="6" spans="1:10">
      <c r="A6" s="1">
        <v>5</v>
      </c>
      <c r="B6" s="1" t="s">
        <v>6</v>
      </c>
      <c r="C6" s="1">
        <v>3</v>
      </c>
      <c r="D6" s="7">
        <v>1.9247000000000001</v>
      </c>
      <c r="E6" s="71">
        <f t="shared" si="0"/>
        <v>64.156666666666666</v>
      </c>
      <c r="F6" s="249" t="str">
        <f>СВОД!E6</f>
        <v>Дарьин</v>
      </c>
      <c r="G6" s="238"/>
      <c r="H6" s="4" t="s">
        <v>692</v>
      </c>
      <c r="I6" s="4" t="s">
        <v>693</v>
      </c>
      <c r="J6" s="49"/>
    </row>
    <row r="7" spans="1:10">
      <c r="A7" s="1">
        <v>6</v>
      </c>
      <c r="B7" s="1" t="s">
        <v>7</v>
      </c>
      <c r="C7" s="1">
        <v>3</v>
      </c>
      <c r="D7" s="7">
        <v>2.2187999999999999</v>
      </c>
      <c r="E7" s="71">
        <f t="shared" si="0"/>
        <v>73.959999999999994</v>
      </c>
      <c r="F7" s="249" t="str">
        <f>СВОД!E7</f>
        <v>Неуймина</v>
      </c>
      <c r="G7" s="238"/>
      <c r="H7" s="4" t="s">
        <v>695</v>
      </c>
      <c r="I7" s="4" t="s">
        <v>694</v>
      </c>
      <c r="J7" s="50"/>
    </row>
    <row r="8" spans="1:10">
      <c r="A8" s="1">
        <v>7</v>
      </c>
      <c r="B8" s="1" t="s">
        <v>8</v>
      </c>
      <c r="C8" s="1">
        <v>3</v>
      </c>
      <c r="D8" s="7">
        <v>2.3144999999999998</v>
      </c>
      <c r="E8" s="71">
        <f t="shared" si="0"/>
        <v>77.149999999999991</v>
      </c>
      <c r="F8" s="249" t="str">
        <f>СВОД!E8</f>
        <v>Дарьин</v>
      </c>
      <c r="G8" s="238"/>
    </row>
    <row r="9" spans="1:10">
      <c r="A9" s="1">
        <v>8</v>
      </c>
      <c r="B9" s="1" t="s">
        <v>9</v>
      </c>
      <c r="C9" s="1">
        <v>3</v>
      </c>
      <c r="D9" s="7">
        <v>2.2385000000000002</v>
      </c>
      <c r="E9" s="71">
        <f t="shared" si="0"/>
        <v>74.616666666666674</v>
      </c>
      <c r="F9" s="249" t="str">
        <f>СВОД!E9</f>
        <v>Неуймина</v>
      </c>
      <c r="G9" s="238"/>
      <c r="H9" t="s">
        <v>288</v>
      </c>
      <c r="I9" s="125">
        <v>42158</v>
      </c>
    </row>
    <row r="10" spans="1:10">
      <c r="A10" s="1">
        <v>9</v>
      </c>
      <c r="B10" s="1" t="s">
        <v>10</v>
      </c>
      <c r="C10" s="1">
        <v>3</v>
      </c>
      <c r="D10" s="7">
        <v>2.3397000000000001</v>
      </c>
      <c r="E10" s="71">
        <f t="shared" si="0"/>
        <v>77.990000000000009</v>
      </c>
      <c r="F10" s="249" t="str">
        <f>СВОД!E10</f>
        <v>Ахрамеева</v>
      </c>
      <c r="G10" s="238"/>
      <c r="H10" t="s">
        <v>289</v>
      </c>
      <c r="I10" t="s">
        <v>476</v>
      </c>
    </row>
    <row r="11" spans="1:10">
      <c r="A11" s="1">
        <v>10</v>
      </c>
      <c r="B11" s="1" t="s">
        <v>11</v>
      </c>
      <c r="C11" s="1">
        <v>3</v>
      </c>
      <c r="D11" s="7">
        <v>2.1286999999999998</v>
      </c>
      <c r="E11" s="71">
        <f t="shared" si="0"/>
        <v>70.956666666666663</v>
      </c>
      <c r="F11" s="249" t="str">
        <f>СВОД!E11</f>
        <v>Калинина</v>
      </c>
      <c r="G11" s="238"/>
    </row>
    <row r="12" spans="1:10">
      <c r="A12" s="1">
        <v>11</v>
      </c>
      <c r="B12" s="1" t="s">
        <v>12</v>
      </c>
      <c r="C12" s="1">
        <v>3</v>
      </c>
      <c r="D12" s="7">
        <v>2.4068999999999998</v>
      </c>
      <c r="E12" s="71">
        <f t="shared" si="0"/>
        <v>80.22999999999999</v>
      </c>
      <c r="F12" s="249" t="str">
        <f>СВОД!E12</f>
        <v>Дарьин</v>
      </c>
      <c r="G12" s="238"/>
    </row>
    <row r="13" spans="1:10">
      <c r="A13" s="1">
        <v>12</v>
      </c>
      <c r="B13" s="1" t="s">
        <v>13</v>
      </c>
      <c r="C13" s="1">
        <v>3</v>
      </c>
      <c r="D13" s="7">
        <v>2.1453000000000002</v>
      </c>
      <c r="E13" s="71">
        <f t="shared" si="0"/>
        <v>71.510000000000005</v>
      </c>
      <c r="F13" s="249" t="str">
        <f>СВОД!E13</f>
        <v>Неуймина</v>
      </c>
      <c r="G13" s="238"/>
    </row>
    <row r="14" spans="1:10">
      <c r="A14" s="1">
        <v>13</v>
      </c>
      <c r="B14" s="1" t="s">
        <v>14</v>
      </c>
      <c r="C14" s="1">
        <v>3</v>
      </c>
      <c r="D14" s="7">
        <v>2.3831000000000002</v>
      </c>
      <c r="E14" s="71">
        <f t="shared" si="0"/>
        <v>79.436666666666682</v>
      </c>
      <c r="F14" s="249" t="str">
        <f>СВОД!E14</f>
        <v>Клементьева</v>
      </c>
      <c r="G14" s="238"/>
    </row>
    <row r="15" spans="1:10">
      <c r="A15" s="1">
        <v>14</v>
      </c>
      <c r="B15" s="1" t="s">
        <v>15</v>
      </c>
      <c r="C15" s="1">
        <v>3</v>
      </c>
      <c r="D15" s="7">
        <v>2.2166999999999999</v>
      </c>
      <c r="E15" s="71">
        <f t="shared" si="0"/>
        <v>73.89</v>
      </c>
      <c r="F15" s="249" t="str">
        <f>СВОД!E15</f>
        <v>Хасанов</v>
      </c>
      <c r="G15" s="238"/>
    </row>
    <row r="16" spans="1:10">
      <c r="A16" s="1">
        <v>15</v>
      </c>
      <c r="B16" s="1" t="s">
        <v>16</v>
      </c>
      <c r="C16" s="1">
        <v>3</v>
      </c>
      <c r="D16" s="7">
        <v>2.4531000000000001</v>
      </c>
      <c r="E16" s="71">
        <f t="shared" si="0"/>
        <v>81.77</v>
      </c>
      <c r="F16" s="249" t="str">
        <f>СВОД!E16</f>
        <v>Клементьева</v>
      </c>
      <c r="G16" s="238"/>
    </row>
    <row r="17" spans="1:7">
      <c r="A17" s="1">
        <v>16</v>
      </c>
      <c r="B17" s="1" t="s">
        <v>17</v>
      </c>
      <c r="C17" s="1">
        <v>3</v>
      </c>
      <c r="D17" s="7">
        <v>2.1758000000000002</v>
      </c>
      <c r="E17" s="71">
        <f t="shared" si="0"/>
        <v>72.526666666666671</v>
      </c>
      <c r="F17" s="249" t="str">
        <f>СВОД!E17</f>
        <v>Хасанов</v>
      </c>
      <c r="G17" s="238"/>
    </row>
    <row r="18" spans="1:7">
      <c r="A18" s="1">
        <v>17</v>
      </c>
      <c r="B18" s="1" t="s">
        <v>18</v>
      </c>
      <c r="C18" s="1">
        <v>3</v>
      </c>
      <c r="D18" s="7">
        <v>1.9129</v>
      </c>
      <c r="E18" s="71">
        <f t="shared" si="0"/>
        <v>63.763333333333335</v>
      </c>
      <c r="F18" s="249" t="str">
        <f>СВОД!E18</f>
        <v>Неуймина</v>
      </c>
      <c r="G18" s="238"/>
    </row>
    <row r="19" spans="1:7">
      <c r="A19" s="1">
        <v>18</v>
      </c>
      <c r="B19" s="1" t="s">
        <v>19</v>
      </c>
      <c r="C19" s="1">
        <v>3</v>
      </c>
      <c r="D19" s="7">
        <v>2.0806</v>
      </c>
      <c r="E19" s="71">
        <f t="shared" si="0"/>
        <v>69.353333333333339</v>
      </c>
      <c r="F19" s="249" t="str">
        <f>СВОД!E19</f>
        <v>Клементьева</v>
      </c>
      <c r="G19" s="238"/>
    </row>
    <row r="20" spans="1:7">
      <c r="A20" s="1">
        <v>19</v>
      </c>
      <c r="B20" s="1" t="s">
        <v>20</v>
      </c>
      <c r="C20" s="1">
        <v>3</v>
      </c>
      <c r="D20" s="7">
        <v>2.1349999999999998</v>
      </c>
      <c r="E20" s="71">
        <f t="shared" si="0"/>
        <v>71.166666666666657</v>
      </c>
      <c r="F20" s="249" t="str">
        <f>СВОД!E20</f>
        <v>Дарьин</v>
      </c>
      <c r="G20" s="238"/>
    </row>
    <row r="21" spans="1:7">
      <c r="A21" s="1">
        <v>20</v>
      </c>
      <c r="B21" s="1" t="s">
        <v>21</v>
      </c>
      <c r="C21" s="1">
        <v>3</v>
      </c>
      <c r="D21" s="7">
        <v>1.905</v>
      </c>
      <c r="E21" s="71">
        <f t="shared" si="0"/>
        <v>63.5</v>
      </c>
      <c r="F21" s="249" t="str">
        <f>СВОД!E21</f>
        <v>Калинина</v>
      </c>
      <c r="G21" s="238"/>
    </row>
    <row r="22" spans="1:7">
      <c r="A22" s="1">
        <v>21</v>
      </c>
      <c r="B22" s="1" t="s">
        <v>22</v>
      </c>
      <c r="C22" s="1">
        <v>3</v>
      </c>
      <c r="D22" s="7">
        <v>1.9642999999999999</v>
      </c>
      <c r="E22" s="71">
        <f t="shared" si="0"/>
        <v>65.476666666666659</v>
      </c>
      <c r="F22" s="249" t="str">
        <f>СВОД!E22</f>
        <v>Жарникова</v>
      </c>
      <c r="G22" s="238"/>
    </row>
    <row r="23" spans="1:7">
      <c r="A23" s="1">
        <v>22</v>
      </c>
      <c r="B23" s="1" t="s">
        <v>23</v>
      </c>
      <c r="C23" s="1">
        <v>3</v>
      </c>
      <c r="D23" s="7">
        <v>2.0087000000000002</v>
      </c>
      <c r="E23" s="71">
        <f t="shared" si="0"/>
        <v>66.956666666666678</v>
      </c>
      <c r="F23" s="249" t="str">
        <f>СВОД!E23</f>
        <v>Мазырин</v>
      </c>
      <c r="G23" s="238"/>
    </row>
    <row r="24" spans="1:7">
      <c r="A24" s="1">
        <v>23</v>
      </c>
      <c r="B24" s="1" t="s">
        <v>24</v>
      </c>
      <c r="C24" s="1">
        <v>3</v>
      </c>
      <c r="D24" s="7">
        <v>2.1631</v>
      </c>
      <c r="E24" s="71">
        <f t="shared" si="0"/>
        <v>72.103333333333325</v>
      </c>
      <c r="F24" s="249" t="str">
        <f>СВОД!E24</f>
        <v>Мансурова</v>
      </c>
      <c r="G24" s="238"/>
    </row>
    <row r="25" spans="1:7">
      <c r="A25" s="1">
        <v>24</v>
      </c>
      <c r="B25" s="1" t="s">
        <v>25</v>
      </c>
      <c r="C25" s="1">
        <v>3</v>
      </c>
      <c r="D25" s="7">
        <v>1.9061999999999999</v>
      </c>
      <c r="E25" s="71">
        <f t="shared" si="0"/>
        <v>63.54</v>
      </c>
      <c r="F25" s="249" t="str">
        <f>СВОД!E25</f>
        <v>Ахрамеева</v>
      </c>
      <c r="G25" s="238"/>
    </row>
    <row r="26" spans="1:7">
      <c r="A26" s="1">
        <v>25</v>
      </c>
      <c r="B26" s="1" t="s">
        <v>26</v>
      </c>
      <c r="C26" s="1">
        <v>3</v>
      </c>
      <c r="D26" s="7">
        <v>2.2471999999999999</v>
      </c>
      <c r="E26" s="71">
        <f t="shared" si="0"/>
        <v>74.906666666666666</v>
      </c>
      <c r="F26" s="249" t="str">
        <f>СВОД!E26</f>
        <v>Мансурова</v>
      </c>
      <c r="G26" s="238"/>
    </row>
    <row r="27" spans="1:7">
      <c r="A27" s="1">
        <v>26</v>
      </c>
      <c r="B27" s="1" t="s">
        <v>27</v>
      </c>
      <c r="C27" s="1">
        <v>3</v>
      </c>
      <c r="D27" s="7">
        <v>2.0735000000000001</v>
      </c>
      <c r="E27" s="71">
        <f t="shared" si="0"/>
        <v>69.116666666666674</v>
      </c>
      <c r="F27" s="249" t="str">
        <f>СВОД!E27</f>
        <v>Жарникова</v>
      </c>
      <c r="G27" s="238"/>
    </row>
    <row r="28" spans="1:7">
      <c r="A28" s="1">
        <v>27</v>
      </c>
      <c r="B28" s="1" t="s">
        <v>28</v>
      </c>
      <c r="C28" s="1">
        <v>3</v>
      </c>
      <c r="D28" s="7">
        <v>2.1488999999999998</v>
      </c>
      <c r="E28" s="71">
        <f t="shared" si="0"/>
        <v>71.63</v>
      </c>
      <c r="F28" s="249" t="str">
        <f>СВОД!E28</f>
        <v>Клементьева</v>
      </c>
      <c r="G28" s="238"/>
    </row>
    <row r="29" spans="1:7">
      <c r="A29" s="1">
        <v>28</v>
      </c>
      <c r="B29" s="1" t="s">
        <v>29</v>
      </c>
      <c r="C29" s="1">
        <v>3</v>
      </c>
      <c r="D29" s="7">
        <v>2.0697999999999999</v>
      </c>
      <c r="E29" s="71">
        <f t="shared" si="0"/>
        <v>68.993333333333325</v>
      </c>
      <c r="F29" s="249" t="str">
        <f>СВОД!E29</f>
        <v>Калинина</v>
      </c>
      <c r="G29" s="238"/>
    </row>
    <row r="30" spans="1:7">
      <c r="A30" s="1">
        <v>29</v>
      </c>
      <c r="B30" s="1" t="s">
        <v>30</v>
      </c>
      <c r="C30" s="1">
        <v>3</v>
      </c>
      <c r="D30" s="7">
        <v>2.0569999999999999</v>
      </c>
      <c r="E30" s="71">
        <f t="shared" si="0"/>
        <v>68.566666666666663</v>
      </c>
      <c r="F30" s="249" t="str">
        <f>СВОД!E30</f>
        <v>Неуймина</v>
      </c>
      <c r="G30" s="238"/>
    </row>
    <row r="31" spans="1:7">
      <c r="A31" s="1">
        <v>30</v>
      </c>
      <c r="B31" s="2" t="s">
        <v>31</v>
      </c>
      <c r="C31" s="1">
        <v>3</v>
      </c>
      <c r="D31" s="7">
        <v>1.9088000000000001</v>
      </c>
      <c r="E31" s="71">
        <f t="shared" si="0"/>
        <v>63.626666666666665</v>
      </c>
      <c r="F31" s="249" t="str">
        <f>СВОД!E31</f>
        <v>Калинина</v>
      </c>
      <c r="G31" s="238"/>
    </row>
    <row r="32" spans="1:7">
      <c r="A32" s="1">
        <v>31</v>
      </c>
      <c r="B32" s="2" t="s">
        <v>32</v>
      </c>
      <c r="C32" s="1">
        <v>3</v>
      </c>
      <c r="D32" s="7">
        <v>2.3172999999999999</v>
      </c>
      <c r="E32" s="71">
        <f t="shared" si="0"/>
        <v>77.243333333333325</v>
      </c>
      <c r="F32" s="249" t="str">
        <f>СВОД!E32</f>
        <v>Мазырин</v>
      </c>
      <c r="G32" s="238"/>
    </row>
    <row r="33" spans="1:7">
      <c r="A33" s="1">
        <v>32</v>
      </c>
      <c r="B33" s="2" t="s">
        <v>33</v>
      </c>
      <c r="C33" s="1">
        <v>3</v>
      </c>
      <c r="D33" s="7">
        <v>2.6806999999999999</v>
      </c>
      <c r="E33" s="71">
        <f t="shared" si="0"/>
        <v>89.356666666666655</v>
      </c>
      <c r="F33" s="249" t="str">
        <f>СВОД!E33</f>
        <v>Ахрамеева</v>
      </c>
      <c r="G33" s="238"/>
    </row>
    <row r="34" spans="1:7">
      <c r="A34" s="1">
        <v>33</v>
      </c>
      <c r="B34" s="2" t="s">
        <v>34</v>
      </c>
      <c r="C34" s="1">
        <v>3</v>
      </c>
      <c r="D34" s="7">
        <v>2.444</v>
      </c>
      <c r="E34" s="71">
        <f t="shared" si="0"/>
        <v>81.466666666666669</v>
      </c>
      <c r="F34" s="249" t="str">
        <f>СВОД!E34</f>
        <v>Ахрамеева</v>
      </c>
      <c r="G34" s="238"/>
    </row>
    <row r="35" spans="1:7">
      <c r="A35" s="1">
        <v>34</v>
      </c>
      <c r="B35" s="2" t="s">
        <v>35</v>
      </c>
      <c r="C35" s="1">
        <v>3</v>
      </c>
      <c r="D35" s="7">
        <v>2.1674000000000002</v>
      </c>
      <c r="E35" s="71">
        <f t="shared" si="0"/>
        <v>72.24666666666667</v>
      </c>
      <c r="F35" s="249" t="str">
        <f>СВОД!E35</f>
        <v>Мансурова</v>
      </c>
      <c r="G35" s="238"/>
    </row>
    <row r="36" spans="1:7">
      <c r="A36" s="1">
        <v>35</v>
      </c>
      <c r="B36" s="2" t="s">
        <v>36</v>
      </c>
      <c r="C36" s="1">
        <v>3</v>
      </c>
      <c r="D36" s="7">
        <v>2.4167000000000001</v>
      </c>
      <c r="E36" s="71">
        <f t="shared" si="0"/>
        <v>80.556666666666672</v>
      </c>
      <c r="F36" s="249" t="str">
        <f>СВОД!E36</f>
        <v>Ахрамеева</v>
      </c>
      <c r="G36" s="238"/>
    </row>
    <row r="37" spans="1:7">
      <c r="A37" s="1">
        <v>36</v>
      </c>
      <c r="B37" s="2" t="s">
        <v>37</v>
      </c>
      <c r="C37" s="1">
        <v>3</v>
      </c>
      <c r="D37" s="7">
        <v>2.2852000000000001</v>
      </c>
      <c r="E37" s="71">
        <f t="shared" si="0"/>
        <v>76.173333333333332</v>
      </c>
      <c r="F37" s="249" t="str">
        <f>СВОД!E37</f>
        <v>Мазырин</v>
      </c>
      <c r="G37" s="238"/>
    </row>
    <row r="38" spans="1:7">
      <c r="A38" s="1">
        <v>37</v>
      </c>
      <c r="B38" s="2" t="s">
        <v>38</v>
      </c>
      <c r="C38" s="1">
        <v>3</v>
      </c>
      <c r="D38" s="7">
        <v>2.1360999999999999</v>
      </c>
      <c r="E38" s="71">
        <f t="shared" si="0"/>
        <v>71.203333333333333</v>
      </c>
      <c r="F38" s="249" t="str">
        <f>СВОД!E38</f>
        <v>Жарникова</v>
      </c>
      <c r="G38" s="238"/>
    </row>
    <row r="39" spans="1:7">
      <c r="A39" s="1">
        <v>38</v>
      </c>
      <c r="B39" s="2" t="s">
        <v>39</v>
      </c>
      <c r="C39" s="1">
        <v>3</v>
      </c>
      <c r="D39" s="7">
        <v>2.2890999999999999</v>
      </c>
      <c r="E39" s="71">
        <f t="shared" si="0"/>
        <v>76.303333333333327</v>
      </c>
      <c r="F39" s="249" t="str">
        <f>СВОД!E39</f>
        <v>Хасанов</v>
      </c>
      <c r="G39" s="238"/>
    </row>
    <row r="40" spans="1:7">
      <c r="A40" s="1">
        <v>39</v>
      </c>
      <c r="B40" s="2" t="s">
        <v>40</v>
      </c>
      <c r="C40" s="1">
        <v>3</v>
      </c>
      <c r="D40" s="7">
        <v>2.2698</v>
      </c>
      <c r="E40" s="71">
        <f t="shared" si="0"/>
        <v>75.660000000000011</v>
      </c>
      <c r="F40" s="249" t="str">
        <f>СВОД!E40</f>
        <v>Ахрамеева</v>
      </c>
      <c r="G40" s="238"/>
    </row>
    <row r="41" spans="1:7">
      <c r="A41" s="1">
        <v>40</v>
      </c>
      <c r="B41" s="2" t="s">
        <v>41</v>
      </c>
      <c r="C41" s="1">
        <v>3</v>
      </c>
      <c r="D41" s="7">
        <v>2.3971</v>
      </c>
      <c r="E41" s="71">
        <f t="shared" si="0"/>
        <v>79.903333333333336</v>
      </c>
      <c r="F41" s="249" t="str">
        <f>СВОД!E41</f>
        <v>Ахрамеева</v>
      </c>
      <c r="G41" s="238"/>
    </row>
    <row r="42" spans="1:7">
      <c r="A42" s="1">
        <v>41</v>
      </c>
      <c r="B42" s="2" t="s">
        <v>42</v>
      </c>
      <c r="C42" s="1">
        <v>3</v>
      </c>
      <c r="D42" s="7">
        <v>2.2602000000000002</v>
      </c>
      <c r="E42" s="71">
        <f t="shared" si="0"/>
        <v>75.34</v>
      </c>
      <c r="F42" s="249" t="str">
        <f>СВОД!E42</f>
        <v>Неуймина</v>
      </c>
      <c r="G42" s="238"/>
    </row>
    <row r="43" spans="1:7">
      <c r="A43" s="1">
        <v>42</v>
      </c>
      <c r="B43" s="2" t="s">
        <v>43</v>
      </c>
      <c r="C43" s="1">
        <v>3</v>
      </c>
      <c r="D43" s="7">
        <v>2.0842000000000001</v>
      </c>
      <c r="E43" s="71">
        <f t="shared" si="0"/>
        <v>69.473333333333329</v>
      </c>
      <c r="F43" s="249" t="str">
        <f>СВОД!E43</f>
        <v>Клементьева</v>
      </c>
      <c r="G43" s="238"/>
    </row>
    <row r="44" spans="1:7">
      <c r="A44" s="1">
        <v>43</v>
      </c>
      <c r="B44" s="2" t="s">
        <v>44</v>
      </c>
      <c r="C44" s="1">
        <v>3</v>
      </c>
      <c r="D44" s="7">
        <v>2.2357999999999998</v>
      </c>
      <c r="E44" s="71">
        <f t="shared" si="0"/>
        <v>74.526666666666657</v>
      </c>
      <c r="F44" s="249" t="str">
        <f>СВОД!E44</f>
        <v>Неуймина</v>
      </c>
      <c r="G44" s="238"/>
    </row>
    <row r="45" spans="1:7">
      <c r="A45" s="1">
        <v>44</v>
      </c>
      <c r="B45" s="2" t="s">
        <v>45</v>
      </c>
      <c r="C45" s="1">
        <v>3</v>
      </c>
      <c r="D45" s="7">
        <v>2.0733999999999999</v>
      </c>
      <c r="E45" s="71">
        <f t="shared" si="0"/>
        <v>69.11333333333333</v>
      </c>
      <c r="F45" s="249" t="str">
        <f>СВОД!E45</f>
        <v>Клементьева</v>
      </c>
      <c r="G45" s="238"/>
    </row>
    <row r="46" spans="1:7">
      <c r="A46" s="1">
        <v>45</v>
      </c>
      <c r="B46" s="2" t="s">
        <v>46</v>
      </c>
      <c r="C46" s="1">
        <v>3</v>
      </c>
      <c r="D46" s="7">
        <v>2.3420999999999998</v>
      </c>
      <c r="E46" s="71">
        <f t="shared" si="0"/>
        <v>78.069999999999993</v>
      </c>
      <c r="F46" s="249" t="str">
        <f>СВОД!E46</f>
        <v>Мансурова</v>
      </c>
      <c r="G46" s="238"/>
    </row>
    <row r="47" spans="1:7">
      <c r="A47" s="1">
        <v>46</v>
      </c>
      <c r="B47" s="2" t="s">
        <v>47</v>
      </c>
      <c r="C47" s="1">
        <v>3</v>
      </c>
      <c r="D47" s="7">
        <v>2.2736999999999998</v>
      </c>
      <c r="E47" s="71">
        <f t="shared" si="0"/>
        <v>75.789999999999992</v>
      </c>
      <c r="F47" s="249" t="str">
        <f>СВОД!E47</f>
        <v>Хасанов</v>
      </c>
      <c r="G47" s="238"/>
    </row>
    <row r="48" spans="1:7">
      <c r="A48" s="1">
        <v>47</v>
      </c>
      <c r="B48" s="2" t="s">
        <v>48</v>
      </c>
      <c r="C48" s="1">
        <v>3</v>
      </c>
      <c r="D48" s="7">
        <v>2.1078000000000001</v>
      </c>
      <c r="E48" s="71">
        <f t="shared" si="0"/>
        <v>70.260000000000005</v>
      </c>
      <c r="F48" s="249" t="str">
        <f>СВОД!E48</f>
        <v>Неуймина</v>
      </c>
      <c r="G48" s="238"/>
    </row>
    <row r="49" spans="1:7">
      <c r="A49" s="1">
        <v>48</v>
      </c>
      <c r="B49" s="2" t="s">
        <v>49</v>
      </c>
      <c r="C49" s="1">
        <v>3</v>
      </c>
      <c r="D49" s="18">
        <v>2.4824999999999999</v>
      </c>
      <c r="E49" s="71">
        <f t="shared" si="0"/>
        <v>82.75</v>
      </c>
      <c r="F49" s="249" t="str">
        <f>СВОД!E49</f>
        <v>Мазырин</v>
      </c>
      <c r="G49" s="238"/>
    </row>
    <row r="50" spans="1:7">
      <c r="A50" s="1">
        <v>49</v>
      </c>
      <c r="B50" s="2" t="s">
        <v>50</v>
      </c>
      <c r="C50" s="1">
        <v>3</v>
      </c>
      <c r="D50" s="7">
        <v>2.2930999999999999</v>
      </c>
      <c r="E50" s="71">
        <f t="shared" si="0"/>
        <v>76.436666666666667</v>
      </c>
      <c r="F50" s="249" t="str">
        <f>СВОД!E50</f>
        <v>Жарникова</v>
      </c>
      <c r="G50" s="238"/>
    </row>
    <row r="51" spans="1:7">
      <c r="A51" s="1">
        <v>50</v>
      </c>
      <c r="B51" s="2" t="s">
        <v>51</v>
      </c>
      <c r="C51" s="1">
        <v>3</v>
      </c>
      <c r="D51" s="7">
        <v>2.3892000000000002</v>
      </c>
      <c r="E51" s="71">
        <f t="shared" si="0"/>
        <v>79.640000000000015</v>
      </c>
      <c r="F51" s="249" t="str">
        <f>СВОД!E51</f>
        <v>Ахрамеева</v>
      </c>
      <c r="G51" s="238"/>
    </row>
    <row r="52" spans="1:7">
      <c r="A52" s="1">
        <v>51</v>
      </c>
      <c r="B52" s="2" t="s">
        <v>52</v>
      </c>
      <c r="C52" s="1">
        <v>3</v>
      </c>
      <c r="D52" s="7">
        <v>2.2928000000000002</v>
      </c>
      <c r="E52" s="71">
        <f t="shared" si="0"/>
        <v>76.426666666666677</v>
      </c>
      <c r="F52" s="249" t="str">
        <f>СВОД!E52</f>
        <v>Мансурова</v>
      </c>
      <c r="G52" s="238"/>
    </row>
    <row r="53" spans="1:7">
      <c r="A53" s="1">
        <v>52</v>
      </c>
      <c r="B53" s="2" t="s">
        <v>53</v>
      </c>
      <c r="C53" s="1">
        <v>3</v>
      </c>
      <c r="D53" s="7">
        <v>2.1520999999999999</v>
      </c>
      <c r="E53" s="71">
        <f t="shared" si="0"/>
        <v>71.736666666666665</v>
      </c>
      <c r="F53" s="249" t="str">
        <f>СВОД!E53</f>
        <v>Петухов</v>
      </c>
      <c r="G53" s="238"/>
    </row>
    <row r="54" spans="1:7">
      <c r="A54" s="1">
        <v>53</v>
      </c>
      <c r="B54" s="2" t="s">
        <v>54</v>
      </c>
      <c r="C54" s="1">
        <v>3</v>
      </c>
      <c r="D54" s="18">
        <v>2.0575000000000001</v>
      </c>
      <c r="E54" s="71">
        <f t="shared" si="0"/>
        <v>68.583333333333343</v>
      </c>
      <c r="F54" s="249" t="str">
        <f>СВОД!E54</f>
        <v>Петухов</v>
      </c>
      <c r="G54" s="238"/>
    </row>
    <row r="55" spans="1:7">
      <c r="A55" s="1">
        <v>54</v>
      </c>
      <c r="B55" s="2" t="s">
        <v>55</v>
      </c>
      <c r="C55" s="1">
        <v>3</v>
      </c>
      <c r="D55" s="7">
        <v>2.3681999999999999</v>
      </c>
      <c r="E55" s="71">
        <f t="shared" si="0"/>
        <v>78.94</v>
      </c>
      <c r="F55" s="249" t="str">
        <f>СВОД!E55</f>
        <v>Жарникова</v>
      </c>
      <c r="G55" s="238"/>
    </row>
    <row r="56" spans="1:7">
      <c r="A56" s="1">
        <v>55</v>
      </c>
      <c r="B56" s="2" t="s">
        <v>56</v>
      </c>
      <c r="C56" s="1">
        <v>3</v>
      </c>
      <c r="D56" s="7">
        <v>2.1593</v>
      </c>
      <c r="E56" s="71">
        <f t="shared" si="0"/>
        <v>71.976666666666659</v>
      </c>
      <c r="F56" s="249" t="str">
        <f>СВОД!E56</f>
        <v>Жарникова</v>
      </c>
      <c r="G56" s="238"/>
    </row>
    <row r="57" spans="1:7">
      <c r="A57" s="1">
        <v>56</v>
      </c>
      <c r="B57" s="2" t="s">
        <v>57</v>
      </c>
      <c r="C57" s="1">
        <v>3</v>
      </c>
      <c r="D57" s="7">
        <v>2.1922999999999999</v>
      </c>
      <c r="E57" s="71">
        <f t="shared" si="0"/>
        <v>73.076666666666668</v>
      </c>
      <c r="F57" s="249" t="str">
        <f>СВОД!E57</f>
        <v>Жарникова</v>
      </c>
      <c r="G57" s="238"/>
    </row>
    <row r="58" spans="1:7">
      <c r="A58" s="1">
        <v>58</v>
      </c>
      <c r="B58" s="2" t="s">
        <v>59</v>
      </c>
      <c r="C58" s="1">
        <v>3</v>
      </c>
      <c r="D58" s="7">
        <v>3.1745999999999999</v>
      </c>
      <c r="E58" s="71">
        <f t="shared" si="0"/>
        <v>105.82000000000001</v>
      </c>
      <c r="F58" s="249" t="str">
        <f>СВОД!E58</f>
        <v>Ахрамеева</v>
      </c>
      <c r="G58" s="238"/>
    </row>
    <row r="59" spans="1:7">
      <c r="A59" s="1">
        <v>59</v>
      </c>
      <c r="B59" s="2" t="s">
        <v>60</v>
      </c>
      <c r="C59" s="1">
        <v>3</v>
      </c>
      <c r="D59" s="7">
        <v>2.5510000000000002</v>
      </c>
      <c r="E59" s="71">
        <f t="shared" si="0"/>
        <v>85.033333333333331</v>
      </c>
      <c r="F59" s="249" t="str">
        <f>СВОД!E59</f>
        <v>Ахрамеева</v>
      </c>
      <c r="G59" s="238"/>
    </row>
    <row r="60" spans="1:7">
      <c r="A60" s="1">
        <v>60</v>
      </c>
      <c r="B60" s="2" t="s">
        <v>61</v>
      </c>
      <c r="C60" s="1">
        <v>3</v>
      </c>
      <c r="D60" s="18">
        <v>2.2469999999999999</v>
      </c>
      <c r="E60" s="71">
        <f t="shared" si="0"/>
        <v>74.900000000000006</v>
      </c>
      <c r="F60" s="249" t="str">
        <f>СВОД!E60</f>
        <v>Ахрамеева</v>
      </c>
      <c r="G60" s="238"/>
    </row>
    <row r="61" spans="1:7">
      <c r="A61" s="1">
        <v>61</v>
      </c>
      <c r="B61" s="2" t="s">
        <v>62</v>
      </c>
      <c r="C61" s="1">
        <v>3</v>
      </c>
      <c r="D61" s="18">
        <v>2.8584999999999998</v>
      </c>
      <c r="E61" s="71">
        <f t="shared" si="0"/>
        <v>95.283333333333331</v>
      </c>
      <c r="F61" s="249" t="str">
        <f>СВОД!E61</f>
        <v>Трусов</v>
      </c>
      <c r="G61" s="238"/>
    </row>
    <row r="62" spans="1:7">
      <c r="A62" s="1">
        <v>62</v>
      </c>
      <c r="B62" s="2" t="s">
        <v>63</v>
      </c>
      <c r="C62" s="1">
        <v>3</v>
      </c>
      <c r="D62" s="18">
        <v>2.4262999999999999</v>
      </c>
      <c r="E62" s="71">
        <f t="shared" si="0"/>
        <v>80.876666666666665</v>
      </c>
      <c r="F62" s="249" t="str">
        <f>СВОД!E62</f>
        <v>Неуймина</v>
      </c>
      <c r="G62" s="238"/>
    </row>
    <row r="63" spans="1:7">
      <c r="A63" s="1">
        <v>63</v>
      </c>
      <c r="B63" s="2" t="s">
        <v>64</v>
      </c>
      <c r="C63" s="1">
        <v>3</v>
      </c>
      <c r="D63" s="18">
        <v>2.3942000000000001</v>
      </c>
      <c r="E63" s="71">
        <f t="shared" si="0"/>
        <v>79.806666666666672</v>
      </c>
      <c r="F63" s="249" t="str">
        <f>СВОД!E63</f>
        <v>Ахрамеева</v>
      </c>
      <c r="G63" s="238"/>
    </row>
    <row r="64" spans="1:7">
      <c r="A64" s="1">
        <v>64</v>
      </c>
      <c r="B64" s="2" t="s">
        <v>65</v>
      </c>
      <c r="C64" s="1">
        <v>3</v>
      </c>
      <c r="D64" s="18">
        <v>2.1635</v>
      </c>
      <c r="E64" s="71">
        <f t="shared" si="0"/>
        <v>72.11666666666666</v>
      </c>
      <c r="F64" s="249" t="str">
        <f>СВОД!E64</f>
        <v>Мазырин</v>
      </c>
      <c r="G64" s="238"/>
    </row>
    <row r="65" spans="1:7">
      <c r="A65" s="1">
        <v>65</v>
      </c>
      <c r="B65" s="2" t="s">
        <v>66</v>
      </c>
      <c r="C65" s="1">
        <v>3</v>
      </c>
      <c r="D65" s="18">
        <v>2.1271</v>
      </c>
      <c r="E65" s="71">
        <f t="shared" si="0"/>
        <v>70.903333333333336</v>
      </c>
      <c r="F65" s="249" t="str">
        <f>СВОД!E65</f>
        <v>Калинина</v>
      </c>
      <c r="G65" s="238"/>
    </row>
    <row r="66" spans="1:7">
      <c r="A66" s="1">
        <v>66</v>
      </c>
      <c r="B66" s="2" t="s">
        <v>67</v>
      </c>
      <c r="C66" s="1">
        <v>3</v>
      </c>
      <c r="D66" s="18">
        <v>2.7109000000000001</v>
      </c>
      <c r="E66" s="71">
        <f t="shared" ref="E66:E135" si="1">D66/C66*100</f>
        <v>90.363333333333344</v>
      </c>
      <c r="F66" s="249" t="str">
        <f>СВОД!E66</f>
        <v>Клементьева</v>
      </c>
      <c r="G66" s="238"/>
    </row>
    <row r="67" spans="1:7">
      <c r="A67" s="1">
        <v>67</v>
      </c>
      <c r="B67" s="2" t="s">
        <v>68</v>
      </c>
      <c r="C67" s="1">
        <v>3</v>
      </c>
      <c r="D67" s="18">
        <v>2.5632000000000001</v>
      </c>
      <c r="E67" s="71">
        <f t="shared" si="1"/>
        <v>85.44</v>
      </c>
      <c r="F67" s="249" t="str">
        <f>СВОД!E67</f>
        <v>Мансурова</v>
      </c>
      <c r="G67" s="238"/>
    </row>
    <row r="68" spans="1:7">
      <c r="A68" s="1">
        <v>68</v>
      </c>
      <c r="B68" s="2" t="s">
        <v>69</v>
      </c>
      <c r="C68" s="1">
        <v>3</v>
      </c>
      <c r="D68" s="18">
        <v>2.1393</v>
      </c>
      <c r="E68" s="71">
        <f t="shared" si="1"/>
        <v>71.31</v>
      </c>
      <c r="F68" s="249" t="str">
        <f>СВОД!E68</f>
        <v>Ахтямова</v>
      </c>
      <c r="G68" s="238"/>
    </row>
    <row r="69" spans="1:7">
      <c r="A69" s="1">
        <v>69</v>
      </c>
      <c r="B69" s="2" t="s">
        <v>70</v>
      </c>
      <c r="C69" s="1">
        <v>3</v>
      </c>
      <c r="D69" s="18">
        <v>2.6133000000000002</v>
      </c>
      <c r="E69" s="71">
        <f t="shared" si="1"/>
        <v>87.110000000000014</v>
      </c>
      <c r="F69" s="249" t="str">
        <f>СВОД!E69</f>
        <v>Петухов</v>
      </c>
      <c r="G69" s="238"/>
    </row>
    <row r="70" spans="1:7">
      <c r="A70" s="1">
        <v>70</v>
      </c>
      <c r="B70" s="2" t="s">
        <v>71</v>
      </c>
      <c r="C70" s="1">
        <v>3</v>
      </c>
      <c r="D70" s="18">
        <v>2.5792999999999999</v>
      </c>
      <c r="E70" s="71">
        <f t="shared" si="1"/>
        <v>85.976666666666674</v>
      </c>
      <c r="F70" s="249" t="str">
        <f>СВОД!E70</f>
        <v>Мансурова</v>
      </c>
      <c r="G70" s="238"/>
    </row>
    <row r="71" spans="1:7">
      <c r="A71" s="1">
        <v>71</v>
      </c>
      <c r="B71" s="2" t="s">
        <v>72</v>
      </c>
      <c r="C71" s="1">
        <v>3</v>
      </c>
      <c r="D71" s="18">
        <v>2.4887999999999999</v>
      </c>
      <c r="E71" s="71">
        <f t="shared" si="1"/>
        <v>82.96</v>
      </c>
      <c r="F71" s="249" t="str">
        <f>СВОД!E71</f>
        <v>Хасанов</v>
      </c>
      <c r="G71" s="238"/>
    </row>
    <row r="72" spans="1:7">
      <c r="A72" s="1">
        <v>72</v>
      </c>
      <c r="B72" s="2" t="s">
        <v>73</v>
      </c>
      <c r="C72" s="1">
        <v>3</v>
      </c>
      <c r="D72" s="18">
        <v>2.7019000000000002</v>
      </c>
      <c r="E72" s="71">
        <f t="shared" si="1"/>
        <v>90.063333333333333</v>
      </c>
      <c r="F72" s="249" t="str">
        <f>СВОД!E72</f>
        <v>Савченко</v>
      </c>
      <c r="G72" s="238"/>
    </row>
    <row r="73" spans="1:7">
      <c r="A73" s="1">
        <v>73</v>
      </c>
      <c r="B73" s="2" t="s">
        <v>165</v>
      </c>
      <c r="C73" s="1">
        <v>3</v>
      </c>
      <c r="D73" s="18">
        <v>2.5314999999999999</v>
      </c>
      <c r="E73" s="71">
        <f t="shared" si="1"/>
        <v>84.383333333333326</v>
      </c>
      <c r="F73" s="249" t="str">
        <f>СВОД!E73</f>
        <v>Савченко</v>
      </c>
      <c r="G73" s="238"/>
    </row>
    <row r="74" spans="1:7">
      <c r="A74" s="1">
        <v>74</v>
      </c>
      <c r="B74" s="2" t="s">
        <v>166</v>
      </c>
      <c r="C74" s="1">
        <v>3</v>
      </c>
      <c r="D74" s="18">
        <v>2.0264000000000002</v>
      </c>
      <c r="E74" s="71">
        <f t="shared" si="1"/>
        <v>67.546666666666681</v>
      </c>
      <c r="F74" s="249" t="str">
        <f>СВОД!E74</f>
        <v>Жарникова</v>
      </c>
      <c r="G74" s="238"/>
    </row>
    <row r="75" spans="1:7">
      <c r="A75" s="132">
        <v>75</v>
      </c>
      <c r="B75" s="133" t="s">
        <v>568</v>
      </c>
      <c r="C75" s="1">
        <v>3</v>
      </c>
      <c r="D75" s="18">
        <v>2.4161999999999999</v>
      </c>
      <c r="E75" s="71">
        <f t="shared" si="1"/>
        <v>80.540000000000006</v>
      </c>
      <c r="F75" s="249" t="str">
        <f>СВОД!E75</f>
        <v>Хасанов</v>
      </c>
      <c r="G75" s="238"/>
    </row>
    <row r="76" spans="1:7">
      <c r="A76" s="132">
        <v>76</v>
      </c>
      <c r="B76" s="133" t="s">
        <v>478</v>
      </c>
      <c r="C76" s="1">
        <v>3</v>
      </c>
      <c r="D76" s="18">
        <v>2.7679999999999998</v>
      </c>
      <c r="E76" s="71">
        <f t="shared" si="1"/>
        <v>92.266666666666666</v>
      </c>
      <c r="F76" s="249" t="str">
        <f>СВОД!E76</f>
        <v>Трусов</v>
      </c>
      <c r="G76" s="238"/>
    </row>
    <row r="77" spans="1:7">
      <c r="A77" s="1">
        <v>77</v>
      </c>
      <c r="B77" s="2" t="s">
        <v>445</v>
      </c>
      <c r="C77" s="1">
        <v>3</v>
      </c>
      <c r="D77" s="18">
        <v>2.3837000000000002</v>
      </c>
      <c r="E77" s="71">
        <f t="shared" si="1"/>
        <v>79.456666666666678</v>
      </c>
      <c r="F77" s="249" t="str">
        <f>СВОД!E77</f>
        <v>Хасанов</v>
      </c>
      <c r="G77" s="238"/>
    </row>
    <row r="78" spans="1:7">
      <c r="A78" s="132">
        <v>78</v>
      </c>
      <c r="B78" s="133" t="s">
        <v>444</v>
      </c>
      <c r="C78" s="1">
        <v>3</v>
      </c>
      <c r="D78" s="18">
        <v>2.6230000000000002</v>
      </c>
      <c r="E78" s="71">
        <f t="shared" si="1"/>
        <v>87.433333333333337</v>
      </c>
      <c r="F78" s="249" t="str">
        <f>СВОД!E78</f>
        <v>Ахрамеева</v>
      </c>
      <c r="G78" s="238"/>
    </row>
    <row r="79" spans="1:7">
      <c r="A79" s="132">
        <v>79</v>
      </c>
      <c r="B79" s="133" t="s">
        <v>482</v>
      </c>
      <c r="C79" s="1">
        <v>3</v>
      </c>
      <c r="D79" s="18">
        <v>2.1667000000000001</v>
      </c>
      <c r="E79" s="71">
        <f t="shared" si="1"/>
        <v>72.223333333333343</v>
      </c>
      <c r="F79" s="249" t="str">
        <f>СВОД!E79</f>
        <v>Клементьева</v>
      </c>
      <c r="G79" s="238"/>
    </row>
    <row r="80" spans="1:7">
      <c r="A80" s="1">
        <v>80</v>
      </c>
      <c r="B80" s="2" t="s">
        <v>475</v>
      </c>
      <c r="C80" s="1">
        <v>3</v>
      </c>
      <c r="D80" s="18">
        <v>1.9468000000000001</v>
      </c>
      <c r="E80" s="71">
        <f t="shared" si="1"/>
        <v>64.893333333333331</v>
      </c>
      <c r="F80" s="249" t="str">
        <f>СВОД!E80</f>
        <v>Емельянова</v>
      </c>
      <c r="G80" s="238"/>
    </row>
    <row r="81" spans="1:7">
      <c r="A81" s="132">
        <v>81</v>
      </c>
      <c r="B81" s="151" t="s">
        <v>514</v>
      </c>
      <c r="C81" s="1">
        <v>3</v>
      </c>
      <c r="D81" s="18">
        <v>2.1777000000000002</v>
      </c>
      <c r="E81" s="71">
        <f t="shared" si="1"/>
        <v>72.59</v>
      </c>
      <c r="F81" s="249" t="str">
        <f>СВОД!E81</f>
        <v>Дарьин</v>
      </c>
      <c r="G81" s="239"/>
    </row>
    <row r="82" spans="1:7">
      <c r="A82" s="132">
        <v>82</v>
      </c>
      <c r="B82" s="133" t="s">
        <v>473</v>
      </c>
      <c r="C82" s="1">
        <v>3</v>
      </c>
      <c r="D82" s="18">
        <v>2.2393000000000001</v>
      </c>
      <c r="E82" s="71">
        <f t="shared" si="1"/>
        <v>74.643333333333345</v>
      </c>
      <c r="F82" s="249" t="str">
        <f>СВОД!E82</f>
        <v>Неуймина</v>
      </c>
      <c r="G82" s="239"/>
    </row>
    <row r="83" spans="1:7">
      <c r="A83" s="1">
        <v>83</v>
      </c>
      <c r="B83" s="2" t="s">
        <v>502</v>
      </c>
      <c r="C83" s="1">
        <v>3</v>
      </c>
      <c r="D83" s="18">
        <v>2.3382999999999998</v>
      </c>
      <c r="E83" s="71">
        <f t="shared" si="1"/>
        <v>77.943333333333328</v>
      </c>
      <c r="F83" s="249" t="str">
        <f>СВОД!E83</f>
        <v>Мансурова</v>
      </c>
      <c r="G83" s="239"/>
    </row>
    <row r="84" spans="1:7">
      <c r="A84" s="1">
        <v>84</v>
      </c>
      <c r="B84" s="2" t="s">
        <v>479</v>
      </c>
      <c r="C84" s="1">
        <v>3</v>
      </c>
      <c r="D84" s="18">
        <v>2.8285999999999998</v>
      </c>
      <c r="E84" s="71">
        <f t="shared" si="1"/>
        <v>94.286666666666662</v>
      </c>
      <c r="F84" s="249" t="str">
        <f>СВОД!E84</f>
        <v>Савченко</v>
      </c>
      <c r="G84" s="239"/>
    </row>
    <row r="85" spans="1:7">
      <c r="A85" s="1">
        <v>85</v>
      </c>
      <c r="B85" s="2" t="s">
        <v>474</v>
      </c>
      <c r="C85" s="1">
        <v>3</v>
      </c>
      <c r="D85" s="18">
        <v>2.1229</v>
      </c>
      <c r="E85" s="71">
        <f t="shared" si="1"/>
        <v>70.763333333333335</v>
      </c>
      <c r="F85" s="249" t="str">
        <f>СВОД!E85</f>
        <v>Мазырин</v>
      </c>
      <c r="G85" s="239"/>
    </row>
    <row r="86" spans="1:7">
      <c r="A86" s="1">
        <v>86</v>
      </c>
      <c r="B86" s="2" t="s">
        <v>480</v>
      </c>
      <c r="C86" s="1">
        <v>3</v>
      </c>
      <c r="D86" s="18">
        <v>2.1615000000000002</v>
      </c>
      <c r="E86" s="71">
        <f t="shared" si="1"/>
        <v>72.05</v>
      </c>
      <c r="F86" s="249" t="str">
        <f>СВОД!E86</f>
        <v>Жарникова</v>
      </c>
      <c r="G86" s="239"/>
    </row>
    <row r="87" spans="1:7">
      <c r="A87" s="1">
        <v>87</v>
      </c>
      <c r="B87" s="2" t="s">
        <v>481</v>
      </c>
      <c r="C87" s="1">
        <v>3</v>
      </c>
      <c r="D87" s="18">
        <v>2.4567000000000001</v>
      </c>
      <c r="E87" s="71">
        <f t="shared" si="1"/>
        <v>81.89</v>
      </c>
      <c r="F87" s="249" t="str">
        <f>СВОД!E87</f>
        <v>Мансурова</v>
      </c>
      <c r="G87" s="239"/>
    </row>
    <row r="88" spans="1:7">
      <c r="A88" s="1">
        <v>88</v>
      </c>
      <c r="B88" s="136" t="s">
        <v>503</v>
      </c>
      <c r="C88" s="1">
        <v>3</v>
      </c>
      <c r="D88" s="18">
        <v>1.9983</v>
      </c>
      <c r="E88" s="71">
        <f t="shared" si="1"/>
        <v>66.61</v>
      </c>
      <c r="F88" s="249" t="str">
        <f>СВОД!E88</f>
        <v>Жарникова</v>
      </c>
      <c r="G88" s="239"/>
    </row>
    <row r="89" spans="1:7">
      <c r="A89" s="1">
        <v>89</v>
      </c>
      <c r="B89" s="2" t="s">
        <v>507</v>
      </c>
      <c r="C89" s="1">
        <v>3</v>
      </c>
      <c r="D89" s="18">
        <v>2.2873000000000001</v>
      </c>
      <c r="E89" s="71">
        <f t="shared" si="1"/>
        <v>76.243333333333339</v>
      </c>
      <c r="F89" s="249" t="str">
        <f>СВОД!E89</f>
        <v>Калинина</v>
      </c>
      <c r="G89" s="239"/>
    </row>
    <row r="90" spans="1:7">
      <c r="A90" s="132">
        <v>90</v>
      </c>
      <c r="B90" s="133" t="s">
        <v>537</v>
      </c>
      <c r="C90" s="1">
        <v>3</v>
      </c>
      <c r="D90" s="18">
        <v>2.0642999999999998</v>
      </c>
      <c r="E90" s="71">
        <f t="shared" si="1"/>
        <v>68.809999999999988</v>
      </c>
      <c r="F90" s="249" t="str">
        <f>СВОД!E90</f>
        <v>Калинина</v>
      </c>
      <c r="G90" s="239"/>
    </row>
    <row r="91" spans="1:7">
      <c r="A91" s="132">
        <v>91</v>
      </c>
      <c r="B91" s="133" t="s">
        <v>505</v>
      </c>
      <c r="C91" s="1">
        <v>3</v>
      </c>
      <c r="D91" s="18">
        <v>2.3671000000000002</v>
      </c>
      <c r="E91" s="71">
        <f t="shared" si="1"/>
        <v>78.903333333333336</v>
      </c>
      <c r="F91" s="249" t="str">
        <f>СВОД!E91</f>
        <v>Ахрамеева</v>
      </c>
      <c r="G91" s="239"/>
    </row>
    <row r="92" spans="1:7">
      <c r="A92" s="1">
        <v>92</v>
      </c>
      <c r="B92" s="136" t="s">
        <v>517</v>
      </c>
      <c r="C92" s="1">
        <v>3</v>
      </c>
      <c r="D92" s="18">
        <v>2.4239000000000002</v>
      </c>
      <c r="E92" s="71">
        <f t="shared" si="1"/>
        <v>80.796666666666667</v>
      </c>
      <c r="F92" s="249" t="str">
        <f>СВОД!E92</f>
        <v>Мансурова</v>
      </c>
      <c r="G92" s="238"/>
    </row>
    <row r="93" spans="1:7">
      <c r="A93" s="1">
        <v>93</v>
      </c>
      <c r="B93" s="136" t="s">
        <v>520</v>
      </c>
      <c r="C93" s="1">
        <v>3</v>
      </c>
      <c r="D93" s="18">
        <v>2.2157</v>
      </c>
      <c r="E93" s="71">
        <f t="shared" si="1"/>
        <v>73.856666666666669</v>
      </c>
      <c r="F93" s="249" t="str">
        <f>СВОД!E93</f>
        <v>Клементьева</v>
      </c>
      <c r="G93" s="239"/>
    </row>
    <row r="94" spans="1:7">
      <c r="A94" s="1">
        <v>94</v>
      </c>
      <c r="B94" s="136" t="s">
        <v>516</v>
      </c>
      <c r="C94" s="1">
        <v>3</v>
      </c>
      <c r="D94" s="18">
        <v>2.4306999999999999</v>
      </c>
      <c r="E94" s="71">
        <f t="shared" si="1"/>
        <v>81.023333333333326</v>
      </c>
      <c r="F94" s="249" t="str">
        <f>СВОД!E94</f>
        <v>Клементьева</v>
      </c>
      <c r="G94" s="239"/>
    </row>
    <row r="95" spans="1:7">
      <c r="A95" s="1">
        <v>95</v>
      </c>
      <c r="B95" s="136" t="s">
        <v>543</v>
      </c>
      <c r="C95" s="1">
        <v>3</v>
      </c>
      <c r="D95" s="18">
        <v>2.7040999999999999</v>
      </c>
      <c r="E95" s="71">
        <f t="shared" si="1"/>
        <v>90.13666666666667</v>
      </c>
      <c r="F95" s="249" t="str">
        <f>СВОД!E95</f>
        <v>Коровина</v>
      </c>
      <c r="G95" s="239"/>
    </row>
    <row r="96" spans="1:7">
      <c r="A96" s="1">
        <v>96</v>
      </c>
      <c r="B96" s="136" t="s">
        <v>525</v>
      </c>
      <c r="C96" s="1">
        <v>3</v>
      </c>
      <c r="D96" s="18">
        <v>2.4605000000000001</v>
      </c>
      <c r="E96" s="71">
        <f t="shared" si="1"/>
        <v>82.016666666666666</v>
      </c>
      <c r="F96" s="249" t="str">
        <f>СВОД!E96</f>
        <v>Калинина</v>
      </c>
      <c r="G96" s="239"/>
    </row>
    <row r="97" spans="1:7">
      <c r="A97" s="1">
        <v>97</v>
      </c>
      <c r="B97" s="136" t="s">
        <v>548</v>
      </c>
      <c r="C97" s="1">
        <v>3</v>
      </c>
      <c r="D97" s="18">
        <v>2.8132999999999999</v>
      </c>
      <c r="E97" s="71">
        <f t="shared" si="1"/>
        <v>93.776666666666671</v>
      </c>
      <c r="F97" s="249" t="str">
        <f>СВОД!E97</f>
        <v>Коровина</v>
      </c>
      <c r="G97" s="239"/>
    </row>
    <row r="98" spans="1:7">
      <c r="A98" s="1">
        <v>98</v>
      </c>
      <c r="B98" s="136" t="s">
        <v>526</v>
      </c>
      <c r="C98" s="1">
        <v>3</v>
      </c>
      <c r="D98" s="18">
        <v>2.3582999999999998</v>
      </c>
      <c r="E98" s="71">
        <f t="shared" si="1"/>
        <v>78.609999999999985</v>
      </c>
      <c r="F98" s="249" t="str">
        <f>СВОД!E98</f>
        <v>Калинина</v>
      </c>
      <c r="G98" s="239"/>
    </row>
    <row r="99" spans="1:7">
      <c r="A99" s="1">
        <v>99</v>
      </c>
      <c r="B99" s="136" t="s">
        <v>529</v>
      </c>
      <c r="C99" s="1">
        <v>3</v>
      </c>
      <c r="D99" s="18">
        <v>2.6133999999999999</v>
      </c>
      <c r="E99" s="71">
        <f t="shared" si="1"/>
        <v>87.11333333333333</v>
      </c>
      <c r="F99" s="249" t="str">
        <f>СВОД!E99</f>
        <v>Коровина</v>
      </c>
      <c r="G99" s="239"/>
    </row>
    <row r="100" spans="1:7">
      <c r="A100" s="1">
        <v>100</v>
      </c>
      <c r="B100" s="136" t="s">
        <v>610</v>
      </c>
      <c r="C100" s="1">
        <v>3</v>
      </c>
      <c r="D100" s="18">
        <v>2.2986</v>
      </c>
      <c r="E100" s="71">
        <f t="shared" si="1"/>
        <v>76.62</v>
      </c>
      <c r="F100" s="249" t="str">
        <f>СВОД!E100</f>
        <v>Емельянова</v>
      </c>
      <c r="G100" s="239"/>
    </row>
    <row r="101" spans="1:7">
      <c r="A101" s="1">
        <v>101</v>
      </c>
      <c r="B101" s="136" t="s">
        <v>523</v>
      </c>
      <c r="C101" s="1">
        <v>3</v>
      </c>
      <c r="D101" s="18">
        <v>2.5691999999999999</v>
      </c>
      <c r="E101" s="71">
        <f t="shared" si="1"/>
        <v>85.64</v>
      </c>
      <c r="F101" s="249" t="str">
        <f>СВОД!E101</f>
        <v>Савченко</v>
      </c>
      <c r="G101" s="239"/>
    </row>
    <row r="102" spans="1:7">
      <c r="A102" s="132">
        <v>102</v>
      </c>
      <c r="B102" s="151" t="s">
        <v>522</v>
      </c>
      <c r="C102" s="1">
        <v>3</v>
      </c>
      <c r="D102" s="18">
        <v>2.3119000000000001</v>
      </c>
      <c r="E102" s="71">
        <f t="shared" si="1"/>
        <v>77.063333333333333</v>
      </c>
      <c r="F102" s="249" t="str">
        <f>СВОД!E102</f>
        <v>Клементьева</v>
      </c>
      <c r="G102" s="239"/>
    </row>
    <row r="103" spans="1:7">
      <c r="A103" s="132">
        <v>103</v>
      </c>
      <c r="B103" s="151" t="s">
        <v>539</v>
      </c>
      <c r="C103" s="1">
        <v>3</v>
      </c>
      <c r="D103" s="18">
        <v>2.3169</v>
      </c>
      <c r="E103" s="71">
        <f t="shared" si="1"/>
        <v>77.23</v>
      </c>
      <c r="F103" s="249" t="str">
        <f>СВОД!E103</f>
        <v>Мансурова</v>
      </c>
      <c r="G103" s="239"/>
    </row>
    <row r="104" spans="1:7">
      <c r="A104" s="132">
        <v>104</v>
      </c>
      <c r="B104" s="151" t="s">
        <v>540</v>
      </c>
      <c r="C104" s="1">
        <v>3</v>
      </c>
      <c r="D104" s="18">
        <v>2.0933999999999999</v>
      </c>
      <c r="E104" s="71">
        <f t="shared" si="1"/>
        <v>69.78</v>
      </c>
      <c r="F104" s="249" t="str">
        <f>СВОД!E104</f>
        <v>Хасанов</v>
      </c>
      <c r="G104" s="239"/>
    </row>
    <row r="105" spans="1:7">
      <c r="A105" s="132">
        <v>105</v>
      </c>
      <c r="B105" s="151" t="s">
        <v>648</v>
      </c>
      <c r="C105" s="1">
        <v>3</v>
      </c>
      <c r="D105" s="18">
        <v>2.8473999999999999</v>
      </c>
      <c r="E105" s="71">
        <f t="shared" si="1"/>
        <v>94.913333333333327</v>
      </c>
      <c r="F105" s="249" t="str">
        <f>СВОД!E105</f>
        <v>Трусов</v>
      </c>
      <c r="G105" s="238"/>
    </row>
    <row r="106" spans="1:7">
      <c r="A106" s="1">
        <v>106</v>
      </c>
      <c r="B106" s="136" t="s">
        <v>535</v>
      </c>
      <c r="C106" s="1">
        <v>3</v>
      </c>
      <c r="D106" s="18">
        <v>2.6871999999999998</v>
      </c>
      <c r="E106" s="71">
        <f t="shared" si="1"/>
        <v>89.573333333333323</v>
      </c>
      <c r="F106" s="249" t="str">
        <f>СВОД!E106</f>
        <v>Трусов</v>
      </c>
      <c r="G106" s="238"/>
    </row>
    <row r="107" spans="1:7">
      <c r="A107" s="132">
        <v>107</v>
      </c>
      <c r="B107" s="151" t="s">
        <v>536</v>
      </c>
      <c r="C107" s="1">
        <v>3</v>
      </c>
      <c r="D107" s="18">
        <v>2.5343</v>
      </c>
      <c r="E107" s="71">
        <f t="shared" si="1"/>
        <v>84.476666666666659</v>
      </c>
      <c r="F107" s="249" t="str">
        <f>СВОД!E107</f>
        <v>Мансурова</v>
      </c>
      <c r="G107" s="238"/>
    </row>
    <row r="108" spans="1:7">
      <c r="A108" s="1">
        <v>108</v>
      </c>
      <c r="B108" s="136" t="s">
        <v>541</v>
      </c>
      <c r="C108" s="1">
        <v>3</v>
      </c>
      <c r="D108" s="18">
        <v>2.3874</v>
      </c>
      <c r="E108" s="71">
        <f t="shared" si="1"/>
        <v>79.58</v>
      </c>
      <c r="F108" s="249" t="str">
        <f>СВОД!E108</f>
        <v>Хасанов</v>
      </c>
      <c r="G108" s="239"/>
    </row>
    <row r="109" spans="1:7">
      <c r="A109" s="1">
        <v>109</v>
      </c>
      <c r="B109" s="136" t="s">
        <v>544</v>
      </c>
      <c r="C109" s="1">
        <v>3</v>
      </c>
      <c r="D109" s="18">
        <v>2.4468999999999999</v>
      </c>
      <c r="E109" s="71">
        <f t="shared" si="1"/>
        <v>81.563333333333333</v>
      </c>
      <c r="F109" s="249" t="str">
        <f>СВОД!E109</f>
        <v>Мансурова</v>
      </c>
      <c r="G109" s="239"/>
    </row>
    <row r="110" spans="1:7">
      <c r="A110" s="1">
        <v>110</v>
      </c>
      <c r="B110" s="136" t="s">
        <v>550</v>
      </c>
      <c r="C110" s="1">
        <v>3</v>
      </c>
      <c r="D110" s="18">
        <v>2.0966999999999998</v>
      </c>
      <c r="E110" s="71">
        <f t="shared" si="1"/>
        <v>69.89</v>
      </c>
      <c r="F110" s="249" t="str">
        <f>СВОД!E110</f>
        <v>Мазырин</v>
      </c>
      <c r="G110" s="238"/>
    </row>
    <row r="111" spans="1:7">
      <c r="A111" s="132">
        <v>111</v>
      </c>
      <c r="B111" s="136" t="s">
        <v>552</v>
      </c>
      <c r="C111" s="1">
        <v>3</v>
      </c>
      <c r="D111" s="18">
        <v>2.6819000000000002</v>
      </c>
      <c r="E111" s="71">
        <f t="shared" si="1"/>
        <v>89.396666666666675</v>
      </c>
      <c r="F111" s="249" t="str">
        <f>СВОД!E111</f>
        <v>Савченко</v>
      </c>
      <c r="G111" s="238"/>
    </row>
    <row r="112" spans="1:7">
      <c r="A112" s="1">
        <v>112</v>
      </c>
      <c r="B112" s="136" t="s">
        <v>549</v>
      </c>
      <c r="C112" s="1">
        <v>3</v>
      </c>
      <c r="D112" s="18">
        <v>2.4129999999999998</v>
      </c>
      <c r="E112" s="71">
        <f t="shared" si="1"/>
        <v>80.433333333333323</v>
      </c>
      <c r="F112" s="249" t="str">
        <f>СВОД!E112</f>
        <v>Клементьева</v>
      </c>
      <c r="G112" s="238"/>
    </row>
    <row r="113" spans="1:7">
      <c r="A113" s="132">
        <v>113</v>
      </c>
      <c r="B113" s="136" t="s">
        <v>553</v>
      </c>
      <c r="C113" s="1">
        <v>3</v>
      </c>
      <c r="D113" s="18">
        <v>3.3395000000000001</v>
      </c>
      <c r="E113" s="71">
        <f t="shared" si="1"/>
        <v>111.31666666666666</v>
      </c>
      <c r="F113" s="249" t="str">
        <f>СВОД!E113</f>
        <v>Шаламова</v>
      </c>
      <c r="G113" s="238"/>
    </row>
    <row r="114" spans="1:7">
      <c r="A114" s="132">
        <v>114</v>
      </c>
      <c r="B114" s="136" t="s">
        <v>554</v>
      </c>
      <c r="C114" s="1">
        <v>3</v>
      </c>
      <c r="D114" s="18">
        <v>2.7685</v>
      </c>
      <c r="E114" s="71">
        <f t="shared" si="1"/>
        <v>92.283333333333331</v>
      </c>
      <c r="F114" s="249" t="str">
        <f>СВОД!E114</f>
        <v>Шаламова</v>
      </c>
      <c r="G114" s="238"/>
    </row>
    <row r="115" spans="1:7">
      <c r="A115" s="132">
        <v>115</v>
      </c>
      <c r="B115" s="136" t="s">
        <v>555</v>
      </c>
      <c r="C115" s="1">
        <v>3</v>
      </c>
      <c r="D115" s="18">
        <v>2.3081</v>
      </c>
      <c r="E115" s="71">
        <f t="shared" si="1"/>
        <v>76.936666666666667</v>
      </c>
      <c r="F115" s="249" t="str">
        <f>СВОД!E115</f>
        <v>Ахтямова</v>
      </c>
      <c r="G115" s="238"/>
    </row>
    <row r="116" spans="1:7">
      <c r="A116" s="132">
        <v>116</v>
      </c>
      <c r="B116" s="136" t="s">
        <v>556</v>
      </c>
      <c r="C116" s="1">
        <v>3</v>
      </c>
      <c r="D116" s="18">
        <v>2.2618999999999998</v>
      </c>
      <c r="E116" s="71">
        <f t="shared" si="1"/>
        <v>75.396666666666661</v>
      </c>
      <c r="F116" s="249" t="str">
        <f>СВОД!E116</f>
        <v>Петухов</v>
      </c>
      <c r="G116" s="238"/>
    </row>
    <row r="117" spans="1:7">
      <c r="A117" s="132">
        <v>117</v>
      </c>
      <c r="B117" s="136" t="s">
        <v>557</v>
      </c>
      <c r="C117" s="1">
        <v>3</v>
      </c>
      <c r="D117" s="18">
        <v>2.4855</v>
      </c>
      <c r="E117" s="71">
        <f t="shared" si="1"/>
        <v>82.85</v>
      </c>
      <c r="F117" s="249" t="str">
        <f>СВОД!E117</f>
        <v>Ахтямова</v>
      </c>
      <c r="G117" s="238"/>
    </row>
    <row r="118" spans="1:7">
      <c r="A118" s="1">
        <v>118</v>
      </c>
      <c r="B118" s="136" t="s">
        <v>558</v>
      </c>
      <c r="C118" s="1">
        <v>3</v>
      </c>
      <c r="D118" s="18">
        <v>2.9861</v>
      </c>
      <c r="E118" s="71">
        <f t="shared" si="1"/>
        <v>99.536666666666662</v>
      </c>
      <c r="F118" s="249" t="str">
        <f>СВОД!E118</f>
        <v>Савченко</v>
      </c>
      <c r="G118" s="238"/>
    </row>
    <row r="119" spans="1:7">
      <c r="A119" s="1">
        <v>119</v>
      </c>
      <c r="B119" s="136" t="s">
        <v>579</v>
      </c>
      <c r="C119" s="1">
        <v>3</v>
      </c>
      <c r="D119" s="18">
        <v>2.6265999999999998</v>
      </c>
      <c r="E119" s="71">
        <f t="shared" si="1"/>
        <v>87.553333333333327</v>
      </c>
      <c r="F119" s="249" t="str">
        <f>СВОД!E119</f>
        <v>Савченко</v>
      </c>
      <c r="G119" s="238"/>
    </row>
    <row r="120" spans="1:7">
      <c r="A120" s="1">
        <v>120</v>
      </c>
      <c r="B120" s="136" t="s">
        <v>573</v>
      </c>
      <c r="C120" s="1">
        <v>3</v>
      </c>
      <c r="D120" s="18">
        <v>1.9718</v>
      </c>
      <c r="E120" s="71">
        <f t="shared" si="1"/>
        <v>65.726666666666659</v>
      </c>
      <c r="F120" s="249" t="str">
        <f>СВОД!E120</f>
        <v>Неуймина</v>
      </c>
      <c r="G120" s="238"/>
    </row>
    <row r="121" spans="1:7">
      <c r="A121" s="1">
        <v>121</v>
      </c>
      <c r="B121" s="136" t="s">
        <v>580</v>
      </c>
      <c r="C121" s="1">
        <v>3</v>
      </c>
      <c r="D121" s="18">
        <v>2.8681999999999999</v>
      </c>
      <c r="E121" s="71">
        <f t="shared" si="1"/>
        <v>95.606666666666655</v>
      </c>
      <c r="F121" s="249" t="str">
        <f>СВОД!E121</f>
        <v>Емельянова</v>
      </c>
      <c r="G121" s="238"/>
    </row>
    <row r="122" spans="1:7">
      <c r="A122" s="1">
        <v>122</v>
      </c>
      <c r="B122" s="136" t="s">
        <v>581</v>
      </c>
      <c r="C122" s="1">
        <v>3</v>
      </c>
      <c r="D122" s="18">
        <v>2.7999000000000001</v>
      </c>
      <c r="E122" s="71">
        <f t="shared" si="1"/>
        <v>93.33</v>
      </c>
      <c r="F122" s="249" t="str">
        <f>СВОД!E122</f>
        <v>Коровина</v>
      </c>
      <c r="G122" s="238"/>
    </row>
    <row r="123" spans="1:7">
      <c r="A123" s="1">
        <v>123</v>
      </c>
      <c r="B123" s="136" t="s">
        <v>576</v>
      </c>
      <c r="C123" s="1">
        <v>3</v>
      </c>
      <c r="D123" s="18">
        <v>2.3809</v>
      </c>
      <c r="E123" s="71">
        <f t="shared" si="1"/>
        <v>79.36333333333333</v>
      </c>
      <c r="F123" s="249" t="str">
        <f>СВОД!E123</f>
        <v>Неуймина</v>
      </c>
      <c r="G123" s="238"/>
    </row>
    <row r="124" spans="1:7">
      <c r="A124" s="1">
        <v>124</v>
      </c>
      <c r="B124" s="136" t="s">
        <v>583</v>
      </c>
      <c r="C124" s="1">
        <v>3</v>
      </c>
      <c r="D124" s="18">
        <v>2.5535000000000001</v>
      </c>
      <c r="E124" s="71">
        <f t="shared" si="1"/>
        <v>85.116666666666674</v>
      </c>
      <c r="F124" s="249" t="str">
        <f>СВОД!E124</f>
        <v>Мазырин</v>
      </c>
      <c r="G124" s="238"/>
    </row>
    <row r="125" spans="1:7">
      <c r="A125" s="1">
        <v>125</v>
      </c>
      <c r="B125" s="136" t="s">
        <v>587</v>
      </c>
      <c r="C125" s="1">
        <v>3</v>
      </c>
      <c r="D125" s="18">
        <v>2.4954999999999998</v>
      </c>
      <c r="E125" s="71">
        <f t="shared" si="1"/>
        <v>83.183333333333337</v>
      </c>
      <c r="F125" s="249" t="str">
        <f>СВОД!E125</f>
        <v>Хасанов</v>
      </c>
      <c r="G125" s="238"/>
    </row>
    <row r="126" spans="1:7">
      <c r="A126" s="1">
        <v>126</v>
      </c>
      <c r="B126" s="136" t="s">
        <v>582</v>
      </c>
      <c r="C126" s="1">
        <v>3</v>
      </c>
      <c r="D126" s="18">
        <v>2.5644</v>
      </c>
      <c r="E126" s="71">
        <f t="shared" si="1"/>
        <v>85.48</v>
      </c>
      <c r="F126" s="249" t="str">
        <f>СВОД!E126</f>
        <v>Коровина</v>
      </c>
      <c r="G126" s="238"/>
    </row>
    <row r="127" spans="1:7">
      <c r="A127" s="1">
        <v>127</v>
      </c>
      <c r="B127" s="136" t="s">
        <v>586</v>
      </c>
      <c r="C127" s="1">
        <v>3</v>
      </c>
      <c r="D127" s="18">
        <v>2.2538</v>
      </c>
      <c r="E127" s="71">
        <f t="shared" si="1"/>
        <v>75.126666666666665</v>
      </c>
      <c r="F127" s="249" t="str">
        <f>СВОД!E127</f>
        <v>Мазырин</v>
      </c>
      <c r="G127" s="238"/>
    </row>
    <row r="128" spans="1:7">
      <c r="A128" s="1">
        <v>128</v>
      </c>
      <c r="B128" s="136" t="s">
        <v>590</v>
      </c>
      <c r="C128" s="1">
        <v>3</v>
      </c>
      <c r="D128" s="18">
        <v>2.8250999999999999</v>
      </c>
      <c r="E128" s="71">
        <f t="shared" si="1"/>
        <v>94.17</v>
      </c>
      <c r="F128" s="249" t="str">
        <f>СВОД!E128</f>
        <v>Мансурова</v>
      </c>
      <c r="G128" s="238"/>
    </row>
    <row r="129" spans="1:7">
      <c r="A129" s="1">
        <v>129</v>
      </c>
      <c r="B129" s="136" t="s">
        <v>600</v>
      </c>
      <c r="C129" s="1">
        <v>3</v>
      </c>
      <c r="D129" s="18">
        <v>2.3896000000000002</v>
      </c>
      <c r="E129" s="71">
        <f t="shared" si="1"/>
        <v>79.653333333333336</v>
      </c>
      <c r="F129" s="249" t="str">
        <f>СВОД!E129</f>
        <v>Савченко</v>
      </c>
      <c r="G129" s="238"/>
    </row>
    <row r="130" spans="1:7">
      <c r="A130" s="1">
        <v>130</v>
      </c>
      <c r="B130" s="136" t="s">
        <v>591</v>
      </c>
      <c r="C130" s="1">
        <v>3</v>
      </c>
      <c r="D130" s="18">
        <v>2.4249000000000001</v>
      </c>
      <c r="E130" s="71">
        <f t="shared" si="1"/>
        <v>80.83</v>
      </c>
      <c r="F130" s="249" t="str">
        <f>СВОД!E130</f>
        <v>Емельянова</v>
      </c>
      <c r="G130" s="238"/>
    </row>
    <row r="131" spans="1:7">
      <c r="A131" s="1">
        <v>131</v>
      </c>
      <c r="B131" s="136" t="s">
        <v>595</v>
      </c>
      <c r="C131" s="1">
        <v>3</v>
      </c>
      <c r="D131" s="18">
        <v>2.6053999999999999</v>
      </c>
      <c r="E131" s="71">
        <f t="shared" si="1"/>
        <v>86.846666666666664</v>
      </c>
      <c r="F131" s="249" t="str">
        <f>СВОД!E131</f>
        <v>Трусов</v>
      </c>
      <c r="G131" s="238"/>
    </row>
    <row r="132" spans="1:7">
      <c r="A132" s="1">
        <v>132</v>
      </c>
      <c r="B132" s="136" t="s">
        <v>608</v>
      </c>
      <c r="C132" s="1">
        <v>3</v>
      </c>
      <c r="D132" s="18">
        <v>2.7353999999999998</v>
      </c>
      <c r="E132" s="71">
        <f t="shared" si="1"/>
        <v>91.179999999999993</v>
      </c>
      <c r="F132" s="249" t="str">
        <f>СВОД!E132</f>
        <v>Шаламова</v>
      </c>
      <c r="G132" s="238"/>
    </row>
    <row r="133" spans="1:7">
      <c r="A133" s="1">
        <v>133</v>
      </c>
      <c r="B133" s="136" t="s">
        <v>630</v>
      </c>
      <c r="C133" s="1">
        <v>3</v>
      </c>
      <c r="D133" s="18">
        <v>2.2086000000000001</v>
      </c>
      <c r="E133" s="71">
        <f t="shared" si="1"/>
        <v>73.62</v>
      </c>
      <c r="F133" s="249" t="str">
        <f>СВОД!E133</f>
        <v>Савченко</v>
      </c>
      <c r="G133" s="238"/>
    </row>
    <row r="134" spans="1:7">
      <c r="A134" s="1">
        <v>134</v>
      </c>
      <c r="B134" s="136" t="s">
        <v>637</v>
      </c>
      <c r="C134" s="1">
        <v>3</v>
      </c>
      <c r="D134" s="18">
        <v>2.3592</v>
      </c>
      <c r="E134" s="71">
        <f t="shared" si="1"/>
        <v>78.64</v>
      </c>
      <c r="F134" s="249" t="str">
        <f>СВОД!E134</f>
        <v>Шаламова</v>
      </c>
      <c r="G134" s="238"/>
    </row>
    <row r="135" spans="1:7">
      <c r="A135" s="136">
        <v>135</v>
      </c>
      <c r="B135" s="117" t="s">
        <v>601</v>
      </c>
      <c r="C135" s="1">
        <v>3</v>
      </c>
      <c r="D135" s="18">
        <v>1.9883999999999999</v>
      </c>
      <c r="E135" s="71">
        <f t="shared" si="1"/>
        <v>66.28</v>
      </c>
      <c r="F135" s="249" t="str">
        <f>СВОД!E135</f>
        <v>Хасанов</v>
      </c>
      <c r="G135" s="238"/>
    </row>
    <row r="136" spans="1:7">
      <c r="A136" s="136">
        <v>136</v>
      </c>
      <c r="B136" s="117" t="s">
        <v>602</v>
      </c>
      <c r="C136" s="1">
        <v>3</v>
      </c>
      <c r="D136" s="18">
        <v>2.3321999999999998</v>
      </c>
      <c r="E136" s="71">
        <f t="shared" ref="E136:E193" si="2">D136/C136*100</f>
        <v>77.739999999999995</v>
      </c>
      <c r="F136" s="249" t="str">
        <f>СВОД!E136</f>
        <v>Мансурова</v>
      </c>
      <c r="G136" s="238"/>
    </row>
    <row r="137" spans="1:7">
      <c r="A137" s="136">
        <v>137</v>
      </c>
      <c r="B137" s="117" t="s">
        <v>604</v>
      </c>
      <c r="C137" s="1">
        <v>3</v>
      </c>
      <c r="D137" s="18">
        <v>2.3954</v>
      </c>
      <c r="E137" s="71">
        <f t="shared" si="2"/>
        <v>79.846666666666664</v>
      </c>
      <c r="F137" s="249" t="str">
        <f>СВОД!E137</f>
        <v>Савченко</v>
      </c>
      <c r="G137" s="238"/>
    </row>
    <row r="138" spans="1:7">
      <c r="A138" s="136">
        <v>138</v>
      </c>
      <c r="B138" s="117" t="s">
        <v>634</v>
      </c>
      <c r="C138" s="1">
        <v>3</v>
      </c>
      <c r="D138" s="18">
        <v>2.3102999999999998</v>
      </c>
      <c r="E138" s="71">
        <f t="shared" si="2"/>
        <v>77.009999999999991</v>
      </c>
      <c r="F138" s="249" t="str">
        <f>СВОД!E138</f>
        <v>Калинина</v>
      </c>
      <c r="G138" s="238"/>
    </row>
    <row r="139" spans="1:7">
      <c r="A139" s="136">
        <v>139</v>
      </c>
      <c r="B139" s="117" t="s">
        <v>609</v>
      </c>
      <c r="C139" s="1">
        <v>3</v>
      </c>
      <c r="D139" s="18">
        <v>3.0015999999999998</v>
      </c>
      <c r="E139" s="71">
        <f t="shared" si="2"/>
        <v>100.05333333333333</v>
      </c>
      <c r="F139" s="249" t="str">
        <f>СВОД!E139</f>
        <v>Савченко</v>
      </c>
      <c r="G139" s="238"/>
    </row>
    <row r="140" spans="1:7">
      <c r="A140" s="136">
        <v>140</v>
      </c>
      <c r="B140" s="117" t="s">
        <v>619</v>
      </c>
      <c r="C140" s="1">
        <v>3</v>
      </c>
      <c r="D140" s="18">
        <v>2.746</v>
      </c>
      <c r="E140" s="71">
        <f t="shared" si="2"/>
        <v>91.533333333333331</v>
      </c>
      <c r="F140" s="249" t="str">
        <f>СВОД!E140</f>
        <v>Клементьева</v>
      </c>
      <c r="G140" s="238"/>
    </row>
    <row r="141" spans="1:7">
      <c r="A141" s="151">
        <v>141</v>
      </c>
      <c r="B141" s="244" t="s">
        <v>616</v>
      </c>
      <c r="C141" s="1">
        <v>3</v>
      </c>
      <c r="D141" s="18">
        <v>2.2568000000000001</v>
      </c>
      <c r="E141" s="71">
        <f t="shared" si="2"/>
        <v>75.226666666666674</v>
      </c>
      <c r="F141" s="249" t="str">
        <f>СВОД!E141</f>
        <v>Калинина</v>
      </c>
      <c r="G141" s="238"/>
    </row>
    <row r="142" spans="1:7">
      <c r="A142" s="136">
        <v>142</v>
      </c>
      <c r="B142" s="117" t="s">
        <v>646</v>
      </c>
      <c r="C142" s="1">
        <v>3</v>
      </c>
      <c r="D142" s="18">
        <v>2.4125000000000001</v>
      </c>
      <c r="E142" s="71">
        <f t="shared" si="2"/>
        <v>80.416666666666671</v>
      </c>
      <c r="F142" s="249" t="str">
        <f>СВОД!E142</f>
        <v>Хасанов</v>
      </c>
      <c r="G142" s="238"/>
    </row>
    <row r="143" spans="1:7">
      <c r="A143" s="136">
        <v>143</v>
      </c>
      <c r="B143" s="117" t="s">
        <v>638</v>
      </c>
      <c r="C143" s="1">
        <v>3</v>
      </c>
      <c r="D143" s="18">
        <v>2.2004999999999999</v>
      </c>
      <c r="E143" s="71">
        <f t="shared" si="2"/>
        <v>73.349999999999994</v>
      </c>
      <c r="F143" s="249" t="str">
        <f>СВОД!E143</f>
        <v>Петухов</v>
      </c>
      <c r="G143" s="238"/>
    </row>
    <row r="144" spans="1:7">
      <c r="A144" s="136">
        <v>144</v>
      </c>
      <c r="B144" s="117" t="s">
        <v>639</v>
      </c>
      <c r="C144" s="1">
        <v>3</v>
      </c>
      <c r="D144" s="18">
        <v>2.4163999999999999</v>
      </c>
      <c r="E144" s="71">
        <f t="shared" si="2"/>
        <v>80.546666666666667</v>
      </c>
      <c r="F144" s="249" t="str">
        <f>СВОД!E144</f>
        <v>Петухов</v>
      </c>
      <c r="G144" s="238"/>
    </row>
    <row r="145" spans="1:7">
      <c r="A145" s="136">
        <v>145</v>
      </c>
      <c r="B145" s="117" t="s">
        <v>647</v>
      </c>
      <c r="C145" s="1">
        <v>3</v>
      </c>
      <c r="D145" s="18">
        <v>2.3948999999999998</v>
      </c>
      <c r="E145" s="71">
        <f t="shared" si="2"/>
        <v>79.829999999999984</v>
      </c>
      <c r="F145" s="249" t="str">
        <f>СВОД!E145</f>
        <v>Ахтямова</v>
      </c>
      <c r="G145" s="238"/>
    </row>
    <row r="146" spans="1:7">
      <c r="A146" s="136">
        <v>146</v>
      </c>
      <c r="B146" s="117" t="s">
        <v>658</v>
      </c>
      <c r="C146" s="1">
        <v>3</v>
      </c>
      <c r="D146" s="18">
        <v>2.2159</v>
      </c>
      <c r="E146" s="71">
        <f t="shared" si="2"/>
        <v>73.86333333333333</v>
      </c>
      <c r="F146" s="249" t="str">
        <f>СВОД!E146</f>
        <v>Емельянова</v>
      </c>
      <c r="G146" s="238"/>
    </row>
    <row r="147" spans="1:7">
      <c r="A147" s="136">
        <v>147</v>
      </c>
      <c r="B147" s="117" t="s">
        <v>643</v>
      </c>
      <c r="C147" s="1">
        <v>3</v>
      </c>
      <c r="D147" s="18">
        <v>2.3300999999999998</v>
      </c>
      <c r="E147" s="71">
        <f t="shared" si="2"/>
        <v>77.669999999999987</v>
      </c>
      <c r="F147" s="249" t="str">
        <f>СВОД!E147</f>
        <v>Жарникова</v>
      </c>
      <c r="G147" s="238"/>
    </row>
    <row r="148" spans="1:7">
      <c r="A148" s="136">
        <v>148</v>
      </c>
      <c r="B148" s="117" t="s">
        <v>659</v>
      </c>
      <c r="C148" s="1">
        <v>3</v>
      </c>
      <c r="D148" s="18">
        <v>2.2332000000000001</v>
      </c>
      <c r="E148" s="71">
        <f t="shared" si="2"/>
        <v>74.440000000000012</v>
      </c>
      <c r="F148" s="249" t="str">
        <f>СВОД!E148</f>
        <v>Емельянова</v>
      </c>
      <c r="G148" s="238"/>
    </row>
    <row r="149" spans="1:7">
      <c r="A149" s="136">
        <v>149</v>
      </c>
      <c r="B149" s="216" t="s">
        <v>651</v>
      </c>
      <c r="C149" s="1">
        <v>3</v>
      </c>
      <c r="D149" s="18">
        <v>2.3485999999999998</v>
      </c>
      <c r="E149" s="71">
        <f t="shared" si="2"/>
        <v>78.286666666666662</v>
      </c>
      <c r="F149" s="249" t="str">
        <f>СВОД!E149</f>
        <v>Мазырин</v>
      </c>
      <c r="G149" s="238"/>
    </row>
    <row r="150" spans="1:7">
      <c r="A150" s="136">
        <v>150</v>
      </c>
      <c r="B150" s="216" t="s">
        <v>660</v>
      </c>
      <c r="C150" s="1">
        <v>3</v>
      </c>
      <c r="D150" s="18">
        <v>2.9544999999999999</v>
      </c>
      <c r="E150" s="71">
        <f t="shared" si="2"/>
        <v>98.483333333333334</v>
      </c>
      <c r="F150" s="249" t="str">
        <f>СВОД!E150</f>
        <v>Коровина</v>
      </c>
      <c r="G150" s="238"/>
    </row>
    <row r="151" spans="1:7">
      <c r="A151" s="136">
        <v>151</v>
      </c>
      <c r="B151" s="216" t="s">
        <v>653</v>
      </c>
      <c r="C151" s="1">
        <v>3</v>
      </c>
      <c r="D151" s="18">
        <v>2.1751</v>
      </c>
      <c r="E151" s="71">
        <f t="shared" si="2"/>
        <v>72.50333333333333</v>
      </c>
      <c r="F151" s="249" t="str">
        <f>СВОД!E151</f>
        <v>Калинина</v>
      </c>
      <c r="G151" s="238"/>
    </row>
    <row r="152" spans="1:7">
      <c r="A152" s="136">
        <v>152</v>
      </c>
      <c r="B152" s="216" t="s">
        <v>661</v>
      </c>
      <c r="C152" s="1">
        <v>3</v>
      </c>
      <c r="D152" s="18">
        <v>2.7040999999999999</v>
      </c>
      <c r="E152" s="71">
        <f t="shared" si="2"/>
        <v>90.13666666666667</v>
      </c>
      <c r="F152" s="258" t="str">
        <f>СВОД!E152</f>
        <v>Савченко</v>
      </c>
      <c r="G152" s="238"/>
    </row>
    <row r="153" spans="1:7">
      <c r="A153" s="136">
        <v>153</v>
      </c>
      <c r="B153" s="136" t="s">
        <v>679</v>
      </c>
      <c r="C153" s="1">
        <v>3</v>
      </c>
      <c r="D153" s="18">
        <v>2.3969</v>
      </c>
      <c r="E153" s="71">
        <f t="shared" si="2"/>
        <v>79.896666666666675</v>
      </c>
      <c r="F153" s="249" t="str">
        <f>СВОД!E153</f>
        <v>Мансурова</v>
      </c>
      <c r="G153" s="238"/>
    </row>
    <row r="154" spans="1:7">
      <c r="A154" s="136">
        <v>155</v>
      </c>
      <c r="B154" s="136" t="s">
        <v>656</v>
      </c>
      <c r="C154" s="1">
        <v>3</v>
      </c>
      <c r="D154" s="18">
        <v>2.3481000000000001</v>
      </c>
      <c r="E154" s="71">
        <f t="shared" si="2"/>
        <v>78.27000000000001</v>
      </c>
      <c r="F154" s="249" t="str">
        <f>СВОД!E154</f>
        <v>Дарьин</v>
      </c>
      <c r="G154" s="238"/>
    </row>
    <row r="155" spans="1:7">
      <c r="A155" s="136">
        <v>156</v>
      </c>
      <c r="B155" s="136" t="s">
        <v>657</v>
      </c>
      <c r="C155" s="1">
        <v>3</v>
      </c>
      <c r="D155" s="18">
        <v>2.7422</v>
      </c>
      <c r="E155" s="71">
        <f t="shared" si="2"/>
        <v>91.406666666666666</v>
      </c>
      <c r="F155" s="249" t="str">
        <f>СВОД!E155</f>
        <v>Мазырин</v>
      </c>
      <c r="G155" s="238"/>
    </row>
    <row r="156" spans="1:7">
      <c r="A156" s="136">
        <v>157</v>
      </c>
      <c r="B156" s="117" t="s">
        <v>742</v>
      </c>
      <c r="C156" s="1">
        <v>3</v>
      </c>
      <c r="D156" s="18">
        <v>2.1515</v>
      </c>
      <c r="E156" s="71">
        <f t="shared" si="2"/>
        <v>71.716666666666669</v>
      </c>
      <c r="F156" s="249" t="str">
        <f>СВОД!E156</f>
        <v>Калинина</v>
      </c>
      <c r="G156" s="238"/>
    </row>
    <row r="157" spans="1:7">
      <c r="A157" s="136">
        <v>158</v>
      </c>
      <c r="B157" s="136" t="s">
        <v>665</v>
      </c>
      <c r="C157" s="1">
        <v>3</v>
      </c>
      <c r="D157" s="18">
        <v>2.1724000000000001</v>
      </c>
      <c r="E157" s="71">
        <f t="shared" si="2"/>
        <v>72.413333333333341</v>
      </c>
      <c r="F157" s="249" t="str">
        <f>СВОД!E157</f>
        <v>Емельянова</v>
      </c>
      <c r="G157" s="238"/>
    </row>
    <row r="158" spans="1:7">
      <c r="A158" s="136">
        <v>159</v>
      </c>
      <c r="B158" s="136" t="s">
        <v>664</v>
      </c>
      <c r="C158" s="1">
        <v>3</v>
      </c>
      <c r="D158" s="18">
        <v>2.3647999999999998</v>
      </c>
      <c r="E158" s="71">
        <f t="shared" si="2"/>
        <v>78.826666666666654</v>
      </c>
      <c r="F158" s="249" t="str">
        <f>СВОД!E158</f>
        <v>Мазырин</v>
      </c>
      <c r="G158" s="238"/>
    </row>
    <row r="159" spans="1:7">
      <c r="A159" s="136">
        <v>160</v>
      </c>
      <c r="B159" s="136" t="s">
        <v>731</v>
      </c>
      <c r="C159" s="1">
        <v>3</v>
      </c>
      <c r="D159" s="18">
        <v>2.3292000000000002</v>
      </c>
      <c r="E159" s="71">
        <f t="shared" si="2"/>
        <v>77.640000000000015</v>
      </c>
      <c r="F159" s="249" t="str">
        <f>СВОД!E159</f>
        <v>Петухов</v>
      </c>
      <c r="G159" s="238"/>
    </row>
    <row r="160" spans="1:7">
      <c r="A160" s="136">
        <v>161</v>
      </c>
      <c r="B160" s="136" t="s">
        <v>670</v>
      </c>
      <c r="C160" s="1">
        <v>3</v>
      </c>
      <c r="D160" s="18">
        <v>2.7683</v>
      </c>
      <c r="E160" s="71">
        <f t="shared" si="2"/>
        <v>92.276666666666657</v>
      </c>
      <c r="F160" s="249" t="str">
        <f>СВОД!E160</f>
        <v>Трусов</v>
      </c>
      <c r="G160" s="238"/>
    </row>
    <row r="161" spans="1:7">
      <c r="A161" s="136">
        <v>162</v>
      </c>
      <c r="B161" s="136" t="s">
        <v>671</v>
      </c>
      <c r="C161" s="1">
        <v>3</v>
      </c>
      <c r="D161" s="18">
        <v>2.1038999999999999</v>
      </c>
      <c r="E161" s="71">
        <f t="shared" si="2"/>
        <v>70.13</v>
      </c>
      <c r="F161" s="249" t="str">
        <f>СВОД!E161</f>
        <v>Савченко</v>
      </c>
      <c r="G161" s="238"/>
    </row>
    <row r="162" spans="1:7">
      <c r="A162" s="136">
        <v>163</v>
      </c>
      <c r="B162" s="136" t="s">
        <v>672</v>
      </c>
      <c r="C162" s="1">
        <v>3</v>
      </c>
      <c r="D162" s="18">
        <v>2.2258</v>
      </c>
      <c r="E162" s="71">
        <f t="shared" si="2"/>
        <v>74.193333333333328</v>
      </c>
      <c r="F162" s="249" t="str">
        <f>СВОД!E162</f>
        <v>Неуймина</v>
      </c>
      <c r="G162" s="238"/>
    </row>
    <row r="163" spans="1:7">
      <c r="A163" s="136">
        <v>165</v>
      </c>
      <c r="B163" s="136" t="s">
        <v>686</v>
      </c>
      <c r="C163" s="1">
        <v>3</v>
      </c>
      <c r="D163" s="18">
        <v>2.6837</v>
      </c>
      <c r="E163" s="71">
        <f t="shared" si="2"/>
        <v>89.456666666666663</v>
      </c>
      <c r="F163" s="249" t="str">
        <f>СВОД!E163</f>
        <v>Емельянова</v>
      </c>
      <c r="G163" s="238"/>
    </row>
    <row r="164" spans="1:7">
      <c r="A164" s="136">
        <v>166</v>
      </c>
      <c r="B164" s="136" t="s">
        <v>687</v>
      </c>
      <c r="C164" s="1">
        <v>3</v>
      </c>
      <c r="D164" s="18">
        <v>2.1917</v>
      </c>
      <c r="E164" s="71">
        <f t="shared" si="2"/>
        <v>73.056666666666672</v>
      </c>
      <c r="F164" s="249" t="str">
        <f>СВОД!E164</f>
        <v>Савченко</v>
      </c>
      <c r="G164" s="238"/>
    </row>
    <row r="165" spans="1:7">
      <c r="A165" s="136">
        <v>167</v>
      </c>
      <c r="B165" s="136" t="s">
        <v>688</v>
      </c>
      <c r="C165" s="1">
        <v>3</v>
      </c>
      <c r="D165" s="18">
        <v>2.6208999999999998</v>
      </c>
      <c r="E165" s="71">
        <f t="shared" si="2"/>
        <v>87.36333333333333</v>
      </c>
      <c r="F165" s="249" t="str">
        <f>СВОД!E165</f>
        <v>Емельянова</v>
      </c>
      <c r="G165" s="238"/>
    </row>
    <row r="166" spans="1:7">
      <c r="A166" s="136">
        <v>168</v>
      </c>
      <c r="B166" s="136" t="s">
        <v>678</v>
      </c>
      <c r="C166" s="1">
        <v>3</v>
      </c>
      <c r="D166" s="18">
        <v>1.9383999999999999</v>
      </c>
      <c r="E166" s="71">
        <f t="shared" si="2"/>
        <v>64.61333333333333</v>
      </c>
      <c r="F166" s="249" t="str">
        <f>СВОД!E166</f>
        <v>Жарникова</v>
      </c>
      <c r="G166" s="238"/>
    </row>
    <row r="167" spans="1:7">
      <c r="A167" s="136">
        <v>173</v>
      </c>
      <c r="B167" s="136" t="s">
        <v>806</v>
      </c>
      <c r="C167" s="1">
        <v>3</v>
      </c>
      <c r="D167" s="18">
        <v>2.1758000000000002</v>
      </c>
      <c r="E167" s="71">
        <f t="shared" si="2"/>
        <v>72.526666666666671</v>
      </c>
      <c r="F167" s="249" t="str">
        <f>СВОД!E167</f>
        <v>Савченко</v>
      </c>
      <c r="G167" s="238"/>
    </row>
    <row r="168" spans="1:7">
      <c r="A168" s="136">
        <v>174</v>
      </c>
      <c r="B168" s="117" t="s">
        <v>734</v>
      </c>
      <c r="C168" s="1">
        <v>3</v>
      </c>
      <c r="D168" s="18">
        <v>2.1901000000000002</v>
      </c>
      <c r="E168" s="71">
        <f t="shared" si="2"/>
        <v>73.003333333333345</v>
      </c>
      <c r="F168" s="249" t="str">
        <f>СВОД!E168</f>
        <v>Ахтямова</v>
      </c>
      <c r="G168" s="238"/>
    </row>
    <row r="169" spans="1:7">
      <c r="A169" s="136">
        <v>175</v>
      </c>
      <c r="B169" s="136" t="s">
        <v>794</v>
      </c>
      <c r="C169" s="1">
        <v>3</v>
      </c>
      <c r="D169" s="18">
        <v>1.9388000000000001</v>
      </c>
      <c r="E169" s="71">
        <f t="shared" si="2"/>
        <v>64.626666666666665</v>
      </c>
      <c r="F169" s="249" t="str">
        <f>СВОД!E169</f>
        <v>Калинина</v>
      </c>
      <c r="G169" s="238"/>
    </row>
    <row r="170" spans="1:7">
      <c r="A170" s="136">
        <v>176</v>
      </c>
      <c r="B170" s="136" t="s">
        <v>795</v>
      </c>
      <c r="C170" s="1">
        <v>3</v>
      </c>
      <c r="D170" s="18">
        <v>2.4984999999999999</v>
      </c>
      <c r="E170" s="71">
        <f t="shared" si="2"/>
        <v>83.283333333333331</v>
      </c>
      <c r="F170" s="249" t="str">
        <f>СВОД!E170</f>
        <v>Клементьева</v>
      </c>
      <c r="G170" s="238"/>
    </row>
    <row r="171" spans="1:7">
      <c r="A171" s="136">
        <v>178</v>
      </c>
      <c r="B171" s="117" t="s">
        <v>753</v>
      </c>
      <c r="C171" s="1">
        <v>3</v>
      </c>
      <c r="D171" s="18">
        <v>2.4138000000000002</v>
      </c>
      <c r="E171" s="71">
        <f t="shared" si="2"/>
        <v>80.460000000000008</v>
      </c>
      <c r="F171" s="249" t="str">
        <f>СВОД!E171</f>
        <v xml:space="preserve">Ахрамеева </v>
      </c>
      <c r="G171" s="238"/>
    </row>
    <row r="172" spans="1:7">
      <c r="A172" s="136">
        <v>179</v>
      </c>
      <c r="B172" s="117" t="s">
        <v>754</v>
      </c>
      <c r="C172" s="1">
        <v>3</v>
      </c>
      <c r="D172" s="18">
        <v>2.3828</v>
      </c>
      <c r="E172" s="71">
        <f t="shared" si="2"/>
        <v>79.426666666666662</v>
      </c>
      <c r="F172" s="249" t="str">
        <f>СВОД!E172</f>
        <v>Клементьева</v>
      </c>
      <c r="G172" s="238"/>
    </row>
    <row r="173" spans="1:7">
      <c r="A173" s="136">
        <v>180</v>
      </c>
      <c r="B173" s="136" t="s">
        <v>796</v>
      </c>
      <c r="C173" s="1">
        <v>3</v>
      </c>
      <c r="D173" s="18">
        <v>2.4232999999999998</v>
      </c>
      <c r="E173" s="71">
        <f t="shared" si="2"/>
        <v>80.776666666666657</v>
      </c>
      <c r="F173" s="249" t="str">
        <f>СВОД!E173</f>
        <v>Калинина</v>
      </c>
      <c r="G173" s="238"/>
    </row>
    <row r="174" spans="1:7">
      <c r="A174" s="136">
        <v>181</v>
      </c>
      <c r="B174" s="117" t="s">
        <v>743</v>
      </c>
      <c r="C174" s="1">
        <v>3</v>
      </c>
      <c r="D174" s="18">
        <v>2.3948</v>
      </c>
      <c r="E174" s="71">
        <f t="shared" si="2"/>
        <v>79.826666666666668</v>
      </c>
      <c r="F174" s="249" t="str">
        <f>СВОД!E174</f>
        <v>Савченко</v>
      </c>
      <c r="G174" s="238"/>
    </row>
    <row r="175" spans="1:7">
      <c r="A175" s="136">
        <v>182</v>
      </c>
      <c r="B175" s="117" t="s">
        <v>749</v>
      </c>
      <c r="C175" s="1">
        <v>3</v>
      </c>
      <c r="D175" s="18">
        <v>2.3534000000000002</v>
      </c>
      <c r="E175" s="71">
        <f t="shared" si="2"/>
        <v>78.446666666666673</v>
      </c>
      <c r="F175" s="249" t="str">
        <f>СВОД!E175</f>
        <v>Ахтямова</v>
      </c>
      <c r="G175" s="238"/>
    </row>
    <row r="176" spans="1:7">
      <c r="A176" s="136">
        <v>183</v>
      </c>
      <c r="B176" s="117" t="s">
        <v>782</v>
      </c>
      <c r="C176" s="1">
        <v>3</v>
      </c>
      <c r="D176" s="18">
        <v>2.7107999999999999</v>
      </c>
      <c r="E176" s="71">
        <f t="shared" si="2"/>
        <v>90.36</v>
      </c>
      <c r="F176" s="249" t="str">
        <f>СВОД!E176</f>
        <v>Сазонова</v>
      </c>
      <c r="G176" s="238"/>
    </row>
    <row r="177" spans="1:7">
      <c r="A177" s="136">
        <v>184</v>
      </c>
      <c r="B177" s="117" t="s">
        <v>783</v>
      </c>
      <c r="C177" s="1">
        <v>3</v>
      </c>
      <c r="D177" s="18">
        <v>2.2222</v>
      </c>
      <c r="E177" s="71">
        <f t="shared" si="2"/>
        <v>74.073333333333338</v>
      </c>
      <c r="F177" s="249" t="str">
        <f>СВОД!E177</f>
        <v>Сазонова</v>
      </c>
      <c r="G177" s="238"/>
    </row>
    <row r="178" spans="1:7">
      <c r="A178" s="136">
        <v>185</v>
      </c>
      <c r="B178" s="117" t="s">
        <v>758</v>
      </c>
      <c r="C178" s="1">
        <v>3</v>
      </c>
      <c r="D178" s="18">
        <v>2.4275000000000002</v>
      </c>
      <c r="E178" s="71">
        <f t="shared" si="2"/>
        <v>80.916666666666671</v>
      </c>
      <c r="F178" s="249" t="str">
        <f>СВОД!E178</f>
        <v>Ахтямова</v>
      </c>
      <c r="G178" s="238"/>
    </row>
    <row r="179" spans="1:7">
      <c r="A179" s="136">
        <v>186</v>
      </c>
      <c r="B179" s="117" t="s">
        <v>744</v>
      </c>
      <c r="C179" s="1">
        <v>3</v>
      </c>
      <c r="D179" s="18">
        <v>1.8807</v>
      </c>
      <c r="E179" s="71">
        <f t="shared" si="2"/>
        <v>62.69</v>
      </c>
      <c r="F179" s="249" t="str">
        <f>СВОД!E179</f>
        <v>Емельянова</v>
      </c>
      <c r="G179" s="238"/>
    </row>
    <row r="180" spans="1:7">
      <c r="A180" s="136">
        <v>187</v>
      </c>
      <c r="B180" s="117" t="s">
        <v>745</v>
      </c>
      <c r="C180" s="1">
        <v>3</v>
      </c>
      <c r="D180" s="18">
        <v>2.0417000000000001</v>
      </c>
      <c r="E180" s="71">
        <f t="shared" si="2"/>
        <v>68.056666666666672</v>
      </c>
      <c r="F180" s="249" t="str">
        <f>СВОД!E180</f>
        <v>Клементьева</v>
      </c>
      <c r="G180" s="238"/>
    </row>
    <row r="181" spans="1:7">
      <c r="A181" s="136">
        <v>188</v>
      </c>
      <c r="B181" s="117" t="s">
        <v>759</v>
      </c>
      <c r="C181" s="1">
        <v>3</v>
      </c>
      <c r="D181" s="18">
        <v>2.2884000000000002</v>
      </c>
      <c r="E181" s="71">
        <f t="shared" si="2"/>
        <v>76.28</v>
      </c>
      <c r="F181" s="249" t="str">
        <f>СВОД!E181</f>
        <v>Савченко</v>
      </c>
      <c r="G181" s="238"/>
    </row>
    <row r="182" spans="1:7">
      <c r="A182" s="136">
        <v>189</v>
      </c>
      <c r="B182" s="136" t="s">
        <v>797</v>
      </c>
      <c r="C182" s="1">
        <v>3</v>
      </c>
      <c r="D182" s="18">
        <v>1.7065999999999999</v>
      </c>
      <c r="E182" s="71">
        <f t="shared" si="2"/>
        <v>56.886666666666663</v>
      </c>
      <c r="F182" s="249" t="str">
        <f>СВОД!E182</f>
        <v>Дарьин</v>
      </c>
      <c r="G182" s="238"/>
    </row>
    <row r="183" spans="1:7">
      <c r="A183" s="136">
        <v>190</v>
      </c>
      <c r="B183" s="117" t="s">
        <v>807</v>
      </c>
      <c r="C183" s="1">
        <v>3</v>
      </c>
      <c r="D183" s="18">
        <v>1.9858</v>
      </c>
      <c r="E183" s="71">
        <f t="shared" si="2"/>
        <v>66.193333333333342</v>
      </c>
      <c r="F183" s="249" t="str">
        <f>СВОД!E183</f>
        <v>Емельянова</v>
      </c>
      <c r="G183" s="238"/>
    </row>
    <row r="184" spans="1:7">
      <c r="A184" s="136">
        <v>191</v>
      </c>
      <c r="B184" s="117" t="s">
        <v>808</v>
      </c>
      <c r="C184" s="1">
        <v>3</v>
      </c>
      <c r="D184" s="18">
        <v>2.0634999999999999</v>
      </c>
      <c r="E184" s="71">
        <f t="shared" si="2"/>
        <v>68.783333333333331</v>
      </c>
      <c r="F184" s="249" t="str">
        <f>СВОД!E184</f>
        <v>Емельянова</v>
      </c>
      <c r="G184" s="238"/>
    </row>
    <row r="185" spans="1:7">
      <c r="A185" s="136">
        <v>194</v>
      </c>
      <c r="B185" s="117" t="s">
        <v>773</v>
      </c>
      <c r="C185" s="1">
        <v>3</v>
      </c>
      <c r="D185" s="18">
        <v>2.2755999999999998</v>
      </c>
      <c r="E185" s="71">
        <f t="shared" si="2"/>
        <v>75.853333333333325</v>
      </c>
      <c r="F185" s="249" t="str">
        <f>СВОД!E185</f>
        <v>Дарьин</v>
      </c>
      <c r="G185" s="238"/>
    </row>
    <row r="186" spans="1:7">
      <c r="A186" s="136">
        <v>195</v>
      </c>
      <c r="B186" s="117" t="s">
        <v>781</v>
      </c>
      <c r="C186" s="1">
        <v>3</v>
      </c>
      <c r="D186" s="18">
        <v>2.2258</v>
      </c>
      <c r="E186" s="71">
        <f t="shared" si="2"/>
        <v>74.193333333333328</v>
      </c>
      <c r="F186" s="249" t="str">
        <f>СВОД!E186</f>
        <v>Сазонова</v>
      </c>
      <c r="G186" s="238"/>
    </row>
    <row r="187" spans="1:7">
      <c r="A187" s="136">
        <v>196</v>
      </c>
      <c r="B187" s="136" t="s">
        <v>809</v>
      </c>
      <c r="C187" s="132">
        <v>3</v>
      </c>
      <c r="D187" s="210">
        <v>2.2597999999999998</v>
      </c>
      <c r="E187" s="71">
        <f t="shared" si="2"/>
        <v>75.326666666666668</v>
      </c>
      <c r="F187" s="249" t="str">
        <f>СВОД!E187</f>
        <v>Мансурова</v>
      </c>
      <c r="G187" s="238"/>
    </row>
    <row r="188" spans="1:7">
      <c r="A188" s="136">
        <v>197</v>
      </c>
      <c r="B188" s="117" t="s">
        <v>750</v>
      </c>
      <c r="C188" s="132">
        <v>3</v>
      </c>
      <c r="D188" s="210">
        <v>2.347</v>
      </c>
      <c r="E188" s="71">
        <f t="shared" si="2"/>
        <v>78.233333333333334</v>
      </c>
      <c r="F188" s="249" t="str">
        <f>СВОД!E188</f>
        <v>Хасанов</v>
      </c>
      <c r="G188" s="238"/>
    </row>
    <row r="189" spans="1:7">
      <c r="A189" s="136">
        <v>199</v>
      </c>
      <c r="B189" s="136" t="s">
        <v>810</v>
      </c>
      <c r="C189" s="132">
        <v>3</v>
      </c>
      <c r="D189" s="210">
        <v>2.6696</v>
      </c>
      <c r="E189" s="71">
        <f t="shared" si="2"/>
        <v>88.986666666666665</v>
      </c>
      <c r="F189" s="249" t="str">
        <f>СВОД!E189</f>
        <v>Коровина</v>
      </c>
      <c r="G189" s="238"/>
    </row>
    <row r="190" spans="1:7">
      <c r="A190" s="136">
        <v>200</v>
      </c>
      <c r="B190" s="117" t="s">
        <v>780</v>
      </c>
      <c r="C190" s="1">
        <v>3</v>
      </c>
      <c r="D190" s="18">
        <v>1.9610000000000001</v>
      </c>
      <c r="E190" s="71">
        <f t="shared" si="2"/>
        <v>65.366666666666674</v>
      </c>
      <c r="F190" s="249" t="str">
        <f>СВОД!E190</f>
        <v>Савченко</v>
      </c>
      <c r="G190" s="238"/>
    </row>
    <row r="191" spans="1:7">
      <c r="A191" s="136">
        <v>204</v>
      </c>
      <c r="B191" s="136" t="s">
        <v>802</v>
      </c>
      <c r="C191" s="1">
        <v>3</v>
      </c>
      <c r="D191" s="18">
        <v>2.1446000000000001</v>
      </c>
      <c r="E191" s="71">
        <f t="shared" si="2"/>
        <v>71.486666666666665</v>
      </c>
      <c r="F191" s="249" t="str">
        <f>СВОД!E191</f>
        <v>Неуймина</v>
      </c>
      <c r="G191" s="238"/>
    </row>
    <row r="192" spans="1:7">
      <c r="A192" s="136">
        <v>206</v>
      </c>
      <c r="B192" s="136" t="s">
        <v>811</v>
      </c>
      <c r="C192" s="1">
        <v>3</v>
      </c>
      <c r="D192" s="18">
        <v>1.7717000000000001</v>
      </c>
      <c r="E192" s="71">
        <f t="shared" si="2"/>
        <v>59.056666666666672</v>
      </c>
      <c r="F192" s="249" t="str">
        <f>СВОД!E192</f>
        <v>Ахтямова</v>
      </c>
      <c r="G192" s="238"/>
    </row>
    <row r="193" spans="1:7">
      <c r="A193" s="136">
        <v>207</v>
      </c>
      <c r="B193" s="136" t="s">
        <v>812</v>
      </c>
      <c r="C193" s="1">
        <v>3</v>
      </c>
      <c r="D193" s="18">
        <v>2.1149</v>
      </c>
      <c r="E193" s="71">
        <f t="shared" si="2"/>
        <v>70.49666666666667</v>
      </c>
      <c r="F193" s="249" t="str">
        <f>СВОД!E193</f>
        <v>Ахтямова</v>
      </c>
      <c r="G193" s="238"/>
    </row>
    <row r="196" spans="1:7">
      <c r="A196" s="2">
        <v>1</v>
      </c>
      <c r="B196" s="136" t="s">
        <v>530</v>
      </c>
      <c r="C196" s="2">
        <v>3</v>
      </c>
      <c r="D196" s="18">
        <f>AVERAGE(D68,D115,D117,D145,D168,D175,D178,D192,D193)</f>
        <v>2.2428222222222218</v>
      </c>
      <c r="E196" s="71">
        <f t="shared" ref="E196:E211" si="3">D196/C196*100</f>
        <v>74.760740740740729</v>
      </c>
    </row>
    <row r="197" spans="1:7">
      <c r="A197" s="2">
        <v>2</v>
      </c>
      <c r="B197" s="136" t="s">
        <v>761</v>
      </c>
      <c r="C197" s="2">
        <v>3</v>
      </c>
      <c r="D197" s="18">
        <f>AVERAGE(D53,D54,D69,D116,D143,D144,D159)</f>
        <v>2.2901285714285717</v>
      </c>
      <c r="E197" s="71">
        <f t="shared" si="3"/>
        <v>76.337619047619057</v>
      </c>
    </row>
    <row r="198" spans="1:7">
      <c r="A198" s="2">
        <v>3</v>
      </c>
      <c r="B198" s="136" t="s">
        <v>697</v>
      </c>
      <c r="C198" s="2">
        <v>3</v>
      </c>
      <c r="D198" s="18">
        <f>AVERAGE(D80,D100,D121,D130,D146,D148,D157,D163,D165,D179,D183,D184)</f>
        <v>2.2828833333333334</v>
      </c>
      <c r="E198" s="71">
        <f t="shared" si="3"/>
        <v>76.096111111111114</v>
      </c>
    </row>
    <row r="199" spans="1:7">
      <c r="A199" s="2">
        <v>4</v>
      </c>
      <c r="B199" s="136" t="s">
        <v>567</v>
      </c>
      <c r="C199" s="2">
        <v>3</v>
      </c>
      <c r="D199" s="18">
        <f>AVERAGE(D95,D97,D99,D122,D126,D150,D189)</f>
        <v>2.7313142857142858</v>
      </c>
      <c r="E199" s="71">
        <f t="shared" si="3"/>
        <v>91.043809523809529</v>
      </c>
    </row>
    <row r="200" spans="1:7">
      <c r="A200" s="2">
        <v>5</v>
      </c>
      <c r="B200" s="136" t="s">
        <v>169</v>
      </c>
      <c r="C200" s="2">
        <v>3</v>
      </c>
      <c r="D200" s="18">
        <f>AVERAGE(D190,D72,D73,D84,D101,D111,D118,D119,D129,D133,D137,D139,D152,D161,D164,D174,D181,D167)</f>
        <v>2.4855944444444447</v>
      </c>
      <c r="E200" s="71">
        <f t="shared" si="3"/>
        <v>82.853148148148165</v>
      </c>
    </row>
    <row r="201" spans="1:7">
      <c r="A201" s="2">
        <v>6</v>
      </c>
      <c r="B201" s="136" t="s">
        <v>626</v>
      </c>
      <c r="C201" s="2">
        <v>3</v>
      </c>
      <c r="D201" s="18">
        <f>AVERAGE(D61,D76,D105,D106,D131,D160)</f>
        <v>2.7558000000000002</v>
      </c>
      <c r="E201" s="71">
        <f t="shared" si="3"/>
        <v>91.860000000000014</v>
      </c>
    </row>
    <row r="202" spans="1:7">
      <c r="A202" s="2">
        <v>7</v>
      </c>
      <c r="B202" s="136" t="s">
        <v>763</v>
      </c>
      <c r="C202" s="2">
        <v>3</v>
      </c>
      <c r="D202" s="18">
        <f>AVERAGE(D113,D114,D132,D134)</f>
        <v>2.8006500000000001</v>
      </c>
      <c r="E202" s="71">
        <f t="shared" si="3"/>
        <v>93.355000000000004</v>
      </c>
    </row>
    <row r="203" spans="1:7">
      <c r="A203" s="2">
        <v>8</v>
      </c>
      <c r="B203" s="136" t="s">
        <v>698</v>
      </c>
      <c r="C203" s="2">
        <v>3</v>
      </c>
      <c r="D203" s="18">
        <f>AVERAGE(D2,D10,D25,D33,D34,D36,D40,D41,D51,D58,D59,D60,D63,D78,D91,D171)</f>
        <v>2.4055562500000005</v>
      </c>
      <c r="E203" s="71">
        <f t="shared" si="3"/>
        <v>80.18520833333335</v>
      </c>
    </row>
    <row r="204" spans="1:7">
      <c r="A204" s="2">
        <v>9</v>
      </c>
      <c r="B204" s="136" t="s">
        <v>696</v>
      </c>
      <c r="C204" s="2">
        <v>3</v>
      </c>
      <c r="D204" s="18">
        <f>AVERAGE(D22,D27,D38,D50,D55,D56,D57,D74,D86,D88,D147,D166)</f>
        <v>2.1367916666666669</v>
      </c>
      <c r="E204" s="71">
        <f t="shared" si="3"/>
        <v>71.226388888888891</v>
      </c>
    </row>
    <row r="205" spans="1:7">
      <c r="A205" s="2">
        <v>10</v>
      </c>
      <c r="B205" s="136" t="s">
        <v>629</v>
      </c>
      <c r="C205" s="2">
        <v>3</v>
      </c>
      <c r="D205" s="18">
        <f>AVERAGE(D11,D21,D29,D31,D65,D89,D90,D96,D98,D138,D141,D151,D156,D173,D169)</f>
        <v>2.1710399999999996</v>
      </c>
      <c r="E205" s="71">
        <f t="shared" si="3"/>
        <v>72.367999999999995</v>
      </c>
    </row>
    <row r="206" spans="1:7">
      <c r="A206" s="2">
        <v>11</v>
      </c>
      <c r="B206" s="136" t="s">
        <v>168</v>
      </c>
      <c r="C206" s="2">
        <v>3</v>
      </c>
      <c r="D206" s="18">
        <f>AVERAGE(D170,D14,D16,D19,D28,D43,D45,D66,D79,D93,D94,D102,D112,D140,D172,D180)</f>
        <v>2.3213249999999999</v>
      </c>
      <c r="E206" s="71">
        <f t="shared" si="3"/>
        <v>77.377499999999998</v>
      </c>
    </row>
    <row r="207" spans="1:7">
      <c r="A207" s="2">
        <v>12</v>
      </c>
      <c r="B207" s="136" t="s">
        <v>699</v>
      </c>
      <c r="C207" s="2">
        <v>3</v>
      </c>
      <c r="D207" s="18">
        <f>AVERAGE(D23,D32,D37,D49,D64,D85,D110,D124,D127,D149,D155,D158)</f>
        <v>2.311641666666667</v>
      </c>
      <c r="E207" s="71">
        <f t="shared" si="3"/>
        <v>77.054722222222239</v>
      </c>
    </row>
    <row r="208" spans="1:7">
      <c r="A208" s="2">
        <v>13</v>
      </c>
      <c r="B208" s="136" t="s">
        <v>700</v>
      </c>
      <c r="C208" s="2">
        <v>3</v>
      </c>
      <c r="D208" s="18">
        <f>AVERAGE(D24,D26,D35,D46,D67,D52,D70,D83,D87,D92,D103,D107,D109,D128,D136,D153,D187)</f>
        <v>2.3933</v>
      </c>
      <c r="E208" s="71">
        <f t="shared" si="3"/>
        <v>79.776666666666657</v>
      </c>
    </row>
    <row r="209" spans="1:5">
      <c r="A209" s="2">
        <v>14</v>
      </c>
      <c r="B209" s="136" t="s">
        <v>509</v>
      </c>
      <c r="C209" s="2">
        <v>3</v>
      </c>
      <c r="D209" s="18">
        <f>AVERAGE(D191,D3,D4,D5,D7,D9,D13,D18,D30,D42,D44,D48,D62,D82,D120,D123,D162)</f>
        <v>2.1502764705882349</v>
      </c>
      <c r="E209" s="71">
        <f t="shared" si="3"/>
        <v>71.675882352941173</v>
      </c>
    </row>
    <row r="210" spans="1:5">
      <c r="A210" s="2">
        <v>15</v>
      </c>
      <c r="B210" s="136" t="s">
        <v>762</v>
      </c>
      <c r="C210" s="2">
        <v>3</v>
      </c>
      <c r="D210" s="18">
        <f>AVERAGE(D182,D6,D8,D12,D20,D81,D154,D185)</f>
        <v>2.1611375000000002</v>
      </c>
      <c r="E210" s="71">
        <f t="shared" si="3"/>
        <v>72.037916666666675</v>
      </c>
    </row>
    <row r="211" spans="1:5">
      <c r="A211" s="2">
        <v>16</v>
      </c>
      <c r="B211" s="136" t="s">
        <v>627</v>
      </c>
      <c r="C211" s="2">
        <v>3</v>
      </c>
      <c r="D211" s="18">
        <f>AVERAGE(D15,D17,D39,D47,D71,D75,D77,D104,D108,D125,D135,D142,D188)</f>
        <v>2.3052461538461539</v>
      </c>
      <c r="E211" s="71">
        <f t="shared" si="3"/>
        <v>76.841538461538462</v>
      </c>
    </row>
    <row r="212" spans="1:5">
      <c r="A212" s="116"/>
      <c r="B212" s="239"/>
      <c r="C212" s="153"/>
      <c r="D212" s="153"/>
      <c r="E212" s="112"/>
    </row>
    <row r="213" spans="1:5">
      <c r="B213" s="196"/>
      <c r="E213" s="112"/>
    </row>
    <row r="214" spans="1:5">
      <c r="A214" s="2">
        <v>1</v>
      </c>
      <c r="B214" s="136" t="s">
        <v>442</v>
      </c>
      <c r="C214" s="2">
        <v>3</v>
      </c>
      <c r="D214" s="18">
        <f>D77</f>
        <v>2.3837000000000002</v>
      </c>
      <c r="E214" s="71">
        <f t="shared" ref="E214:E232" si="4">D214/C214*100</f>
        <v>79.456666666666678</v>
      </c>
    </row>
    <row r="215" spans="1:5">
      <c r="A215" s="2">
        <v>2</v>
      </c>
      <c r="B215" s="136" t="s">
        <v>117</v>
      </c>
      <c r="C215" s="2">
        <v>3</v>
      </c>
      <c r="D215" s="18">
        <f>AVERAGE(D67,D70,D26,D109)</f>
        <v>2.4591499999999997</v>
      </c>
      <c r="E215" s="71">
        <f t="shared" si="4"/>
        <v>81.97166666666665</v>
      </c>
    </row>
    <row r="216" spans="1:5">
      <c r="A216" s="2">
        <v>3</v>
      </c>
      <c r="B216" s="136" t="s">
        <v>598</v>
      </c>
      <c r="C216" s="2">
        <v>3</v>
      </c>
      <c r="D216" s="18">
        <f>AVERAGE(D129,D161)</f>
        <v>2.24675</v>
      </c>
      <c r="E216" s="71">
        <f t="shared" si="4"/>
        <v>74.891666666666666</v>
      </c>
    </row>
    <row r="217" spans="1:5">
      <c r="A217" s="2">
        <v>4</v>
      </c>
      <c r="B217" s="136" t="s">
        <v>119</v>
      </c>
      <c r="C217" s="2">
        <v>3</v>
      </c>
      <c r="D217" s="18">
        <f>AVERAGE(D46,D92,D107,D128,D187)</f>
        <v>2.4770399999999997</v>
      </c>
      <c r="E217" s="71">
        <f t="shared" si="4"/>
        <v>82.567999999999984</v>
      </c>
    </row>
    <row r="218" spans="1:5">
      <c r="A218" s="2">
        <v>5</v>
      </c>
      <c r="B218" s="136" t="s">
        <v>112</v>
      </c>
      <c r="C218" s="2">
        <v>3</v>
      </c>
      <c r="D218" s="18">
        <f>AVERAGE(D169,D173,D182,D170,D191,D185,D171,D172,D188,D156,D180,D2,D3,D4,D5,D6,D7,D8,D9,D10,D11,D12,D13,D14,D15,D16,D17,D18,D19,D20,D21,D22,D23,D24,D25,D27,D28,D29,D30,D31,D32,D33,D34,D35,D36,D37,D38,D39,D40,D41,D42,D43,D44,D45,D47,D48,D49,D50,D51,D52,D55,D56,D57,D58,D59,D60,D62,D63,D64,D65,D66,D71,D74,D75,D78,D79,D81,D82,D83,D85,D86,D87,D88,D89,D90,D91,D93,D94,D96,D98,D102,D103,D104,D108,D110,D112,D120,D123,D124,D127,D135,D136,D138,D140,D141,D147,D149,D151,D153,D154,D155,D158,D162,D166)</f>
        <v>2.2505394736842108</v>
      </c>
      <c r="E218" s="71">
        <f t="shared" si="4"/>
        <v>75.017982456140359</v>
      </c>
    </row>
    <row r="219" spans="1:5">
      <c r="A219" s="2">
        <v>6</v>
      </c>
      <c r="B219" s="136" t="s">
        <v>614</v>
      </c>
      <c r="C219" s="2">
        <v>3</v>
      </c>
      <c r="D219" s="18">
        <f>AVERAGE(D133,D174)</f>
        <v>2.3017000000000003</v>
      </c>
      <c r="E219" s="71">
        <f t="shared" si="4"/>
        <v>76.723333333333343</v>
      </c>
    </row>
    <row r="220" spans="1:5">
      <c r="A220" s="2">
        <v>7</v>
      </c>
      <c r="B220" s="136" t="s">
        <v>524</v>
      </c>
      <c r="C220" s="2">
        <v>3</v>
      </c>
      <c r="D220" s="18">
        <f>AVERAGE(D95,D97,D99,D122,D126,D150,D189)</f>
        <v>2.7313142857142858</v>
      </c>
      <c r="E220" s="71">
        <f t="shared" si="4"/>
        <v>91.043809523809529</v>
      </c>
    </row>
    <row r="221" spans="1:5">
      <c r="A221" s="2">
        <v>8</v>
      </c>
      <c r="B221" s="136" t="s">
        <v>805</v>
      </c>
      <c r="C221" s="2">
        <v>3</v>
      </c>
      <c r="D221" s="18">
        <f>AVERAGE(D183,D184)</f>
        <v>2.0246499999999998</v>
      </c>
      <c r="E221" s="71">
        <f t="shared" si="4"/>
        <v>67.48833333333333</v>
      </c>
    </row>
    <row r="222" spans="1:5">
      <c r="A222" s="2">
        <v>9</v>
      </c>
      <c r="B222" s="136" t="s">
        <v>649</v>
      </c>
      <c r="C222" s="2">
        <v>3</v>
      </c>
      <c r="D222" s="18">
        <f>AVERAGE(D146,D148,D163,D165)</f>
        <v>2.4384249999999996</v>
      </c>
      <c r="E222" s="71">
        <f t="shared" si="4"/>
        <v>81.28083333333332</v>
      </c>
    </row>
    <row r="223" spans="1:5">
      <c r="A223" s="2">
        <v>10</v>
      </c>
      <c r="B223" s="136" t="s">
        <v>122</v>
      </c>
      <c r="C223" s="2">
        <v>3</v>
      </c>
      <c r="D223" s="18">
        <f>AVERAGE(D178,D175,D53,D54,D68,D69,D115,D116,D117,D143,D144,D145,D159,D168,D192,D193)</f>
        <v>2.2635187499999998</v>
      </c>
      <c r="E223" s="71">
        <f t="shared" si="4"/>
        <v>75.450624999999988</v>
      </c>
    </row>
    <row r="224" spans="1:5">
      <c r="A224" s="2">
        <v>11</v>
      </c>
      <c r="B224" s="136" t="s">
        <v>171</v>
      </c>
      <c r="C224" s="2">
        <v>3</v>
      </c>
      <c r="D224" s="18">
        <f>AVERAGE(D181,D73,D111,D137)</f>
        <v>2.4743000000000004</v>
      </c>
      <c r="E224" s="71">
        <f t="shared" si="4"/>
        <v>82.476666666666674</v>
      </c>
    </row>
    <row r="225" spans="1:5">
      <c r="A225" s="2">
        <v>12</v>
      </c>
      <c r="B225" s="136" t="s">
        <v>770</v>
      </c>
      <c r="C225" s="2">
        <v>3</v>
      </c>
      <c r="D225" s="18">
        <f>AVERAGE(D176,D177,D186)</f>
        <v>2.3862666666666663</v>
      </c>
      <c r="E225" s="71">
        <f t="shared" si="4"/>
        <v>79.542222222222208</v>
      </c>
    </row>
    <row r="226" spans="1:5">
      <c r="A226" s="2">
        <v>13</v>
      </c>
      <c r="B226" s="136" t="s">
        <v>124</v>
      </c>
      <c r="C226" s="2">
        <v>3</v>
      </c>
      <c r="D226" s="18">
        <f>AVERAGE(D190,D72,D84,D101,D118,D119,D139,D167)</f>
        <v>2.6063499999999999</v>
      </c>
      <c r="E226" s="71">
        <f t="shared" si="4"/>
        <v>86.87833333333333</v>
      </c>
    </row>
    <row r="227" spans="1:5">
      <c r="A227" s="2">
        <v>14</v>
      </c>
      <c r="B227" s="136" t="s">
        <v>654</v>
      </c>
      <c r="C227" s="2">
        <v>3</v>
      </c>
      <c r="D227" s="18">
        <f>AVERAGE(D152,D164)</f>
        <v>2.4478999999999997</v>
      </c>
      <c r="E227" s="71">
        <f t="shared" si="4"/>
        <v>81.596666666666664</v>
      </c>
    </row>
    <row r="228" spans="1:5">
      <c r="A228" s="2">
        <v>15</v>
      </c>
      <c r="B228" s="136" t="s">
        <v>471</v>
      </c>
      <c r="C228" s="2">
        <v>3</v>
      </c>
      <c r="D228" s="18">
        <f>AVERAGE(D80,D100,D121,D130,D157,D179)</f>
        <v>2.2652666666666668</v>
      </c>
      <c r="E228" s="71">
        <f t="shared" si="4"/>
        <v>75.50888888888889</v>
      </c>
    </row>
    <row r="229" spans="1:5">
      <c r="A229" s="2">
        <v>16</v>
      </c>
      <c r="B229" s="136" t="s">
        <v>559</v>
      </c>
      <c r="C229" s="2">
        <v>3</v>
      </c>
      <c r="D229" s="18">
        <f>AVERAGE(D113,D114,D132,D134)</f>
        <v>2.8006500000000001</v>
      </c>
      <c r="E229" s="71">
        <f t="shared" si="4"/>
        <v>93.355000000000004</v>
      </c>
    </row>
    <row r="230" spans="1:5">
      <c r="A230" s="2">
        <v>17</v>
      </c>
      <c r="B230" s="136" t="s">
        <v>584</v>
      </c>
      <c r="C230" s="2">
        <v>3</v>
      </c>
      <c r="D230" s="18">
        <f>AVERAGE(D125,D142)</f>
        <v>2.4539999999999997</v>
      </c>
      <c r="E230" s="71">
        <f t="shared" si="4"/>
        <v>81.8</v>
      </c>
    </row>
    <row r="231" spans="1:5">
      <c r="A231" s="2">
        <v>18</v>
      </c>
      <c r="B231" s="136" t="s">
        <v>593</v>
      </c>
      <c r="C231" s="2">
        <v>3</v>
      </c>
      <c r="D231" s="18">
        <f>D131</f>
        <v>2.6053999999999999</v>
      </c>
      <c r="E231" s="71">
        <f t="shared" si="4"/>
        <v>86.846666666666664</v>
      </c>
    </row>
    <row r="232" spans="1:5">
      <c r="A232" s="2">
        <v>19</v>
      </c>
      <c r="B232" s="136" t="s">
        <v>115</v>
      </c>
      <c r="C232" s="2">
        <v>3</v>
      </c>
      <c r="D232" s="18">
        <f>AVERAGE(D61,D76,D105,D106,D160)</f>
        <v>2.7858800000000001</v>
      </c>
      <c r="E232" s="71">
        <f t="shared" si="4"/>
        <v>92.862666666666669</v>
      </c>
    </row>
    <row r="233" spans="1:5">
      <c r="A233" s="116"/>
      <c r="B233" s="116"/>
    </row>
    <row r="235" spans="1:5">
      <c r="A235" s="2">
        <v>1</v>
      </c>
      <c r="B235" s="136" t="s">
        <v>167</v>
      </c>
      <c r="C235" s="2">
        <v>3</v>
      </c>
      <c r="D235" s="18">
        <f>AVERAGE(D183,D184,D192,D193,D189,D167,D190,D181,D178,D174,D175,D179,D168,D159,D53,D54,D68,D69,D72,D73,D80,D84,D95,D97,D99,D100,D101,D111,D115,D116,D117,D118,D119,D121,D122,D126,D129,D130,D133,D137,D139,D143,D144,D145,D146,D148,D150,D152,D157,D161,D163,D164,D165)</f>
        <v>2.4051094339622638</v>
      </c>
      <c r="E235" s="71">
        <f>D235/C235*100</f>
        <v>80.170314465408794</v>
      </c>
    </row>
    <row r="236" spans="1:5">
      <c r="A236" s="2">
        <v>2</v>
      </c>
      <c r="B236" s="136" t="s">
        <v>170</v>
      </c>
      <c r="C236" s="2">
        <v>3</v>
      </c>
      <c r="D236" s="18">
        <f>AVERAGE(D61,D76,D105,D106,D113,D114,D131,D132,D134,D160)</f>
        <v>2.7737400000000001</v>
      </c>
      <c r="E236" s="71">
        <f>D236/C236*100</f>
        <v>92.458000000000013</v>
      </c>
    </row>
    <row r="237" spans="1:5">
      <c r="A237" s="2">
        <v>3</v>
      </c>
      <c r="B237" s="136" t="s">
        <v>777</v>
      </c>
      <c r="C237" s="2">
        <v>3</v>
      </c>
      <c r="D237" s="18">
        <f>AVERAGE(D176,D177,D186)</f>
        <v>2.3862666666666663</v>
      </c>
      <c r="E237" s="71">
        <f>D237/C237*100</f>
        <v>79.542222222222208</v>
      </c>
    </row>
    <row r="238" spans="1:5">
      <c r="A238" s="2">
        <v>4</v>
      </c>
      <c r="B238" s="136" t="s">
        <v>620</v>
      </c>
      <c r="C238" s="2">
        <v>3</v>
      </c>
      <c r="D238" s="18">
        <f>AVERAGE(D187,D191,D170,D172,D180,D3,D4,D5,D7,D9,D13,D14,D16,D18,D19,D23,D24,D26,D28,D30,D32,D35,D37,D42,D43,D44,D45,D46,D48,D49,D52,D62,D64,D66,D67,D70,D79,D82,D83,D85,D87,D92,D93,D94,D102,D103,D107,D109,D110,D112,D120,D123,D124,D127,D128,D136,D140,D149,D153,D155,D158,D162)</f>
        <v>2.2922854838709674</v>
      </c>
      <c r="E238" s="71">
        <f>D238/C238*100</f>
        <v>76.409516129032255</v>
      </c>
    </row>
    <row r="239" spans="1:5">
      <c r="A239" s="2">
        <v>5</v>
      </c>
      <c r="B239" s="89" t="s">
        <v>701</v>
      </c>
      <c r="C239" s="76">
        <v>3</v>
      </c>
      <c r="D239" s="18">
        <f>AVERAGE(D169,D173,D182,D185,D171,D188,D51,D156,D2,D6,D8,D10,D11,D12,D15,D17,D20,D21,D22,D25,D27,D29,D31,D33,D34,D36,D38,D39,D40,D41,D47,D50,D55,D56,D57,D58,D59,D60,D63,D65,D71,D74,D75,D77,D78,D81,D86,D88,D89,D90,D91,D96,D98,D104,D108,D125,D135,D138,D141,D142,D147,D151,D154,D166)</f>
        <v>2.2492703124999998</v>
      </c>
      <c r="E239" s="71">
        <f>D239/C239*100</f>
        <v>74.975677083333323</v>
      </c>
    </row>
    <row r="242" spans="2:11">
      <c r="B242" t="s">
        <v>222</v>
      </c>
    </row>
    <row r="243" spans="2:11">
      <c r="B243" s="353" t="s">
        <v>219</v>
      </c>
      <c r="C243" s="353"/>
      <c r="D243" s="353"/>
      <c r="E243" s="353"/>
      <c r="F243" s="353"/>
      <c r="G243" s="353"/>
      <c r="H243" s="353"/>
      <c r="I243" s="353"/>
      <c r="J243" s="353"/>
      <c r="K243" s="353"/>
    </row>
    <row r="244" spans="2:11">
      <c r="B244" s="356" t="s">
        <v>302</v>
      </c>
      <c r="C244" s="356"/>
      <c r="D244" s="356"/>
      <c r="E244" s="356"/>
      <c r="F244" s="356"/>
      <c r="G244" s="356"/>
      <c r="H244" s="356"/>
      <c r="I244" s="356"/>
      <c r="J244" s="356"/>
      <c r="K244" s="356"/>
    </row>
    <row r="245" spans="2:11">
      <c r="B245" s="356" t="s">
        <v>303</v>
      </c>
      <c r="C245" s="356"/>
      <c r="D245" s="356"/>
      <c r="E245" s="356"/>
      <c r="F245" s="356"/>
      <c r="G245" s="356"/>
      <c r="H245" s="356"/>
      <c r="I245" s="356"/>
      <c r="J245" s="356"/>
      <c r="K245" s="356"/>
    </row>
    <row r="246" spans="2:11">
      <c r="B246" s="358" t="s">
        <v>293</v>
      </c>
      <c r="C246" s="356"/>
      <c r="D246" s="356"/>
      <c r="E246" s="356"/>
      <c r="F246" s="356"/>
      <c r="G246" s="356"/>
      <c r="H246" s="356"/>
      <c r="I246" s="356"/>
      <c r="J246" s="356"/>
      <c r="K246" s="356"/>
    </row>
    <row r="247" spans="2:11">
      <c r="B247" s="358" t="s">
        <v>304</v>
      </c>
      <c r="C247" s="356"/>
      <c r="D247" s="356"/>
      <c r="E247" s="356"/>
      <c r="F247" s="356"/>
      <c r="G247" s="356"/>
      <c r="H247" s="356"/>
      <c r="I247" s="356"/>
      <c r="J247" s="356"/>
      <c r="K247" s="356"/>
    </row>
    <row r="248" spans="2:11">
      <c r="B248" s="358" t="s">
        <v>305</v>
      </c>
      <c r="C248" s="356"/>
      <c r="D248" s="356"/>
      <c r="E248" s="356"/>
      <c r="F248" s="356"/>
      <c r="G248" s="356"/>
      <c r="H248" s="356"/>
      <c r="I248" s="356"/>
      <c r="J248" s="356"/>
      <c r="K248" s="356"/>
    </row>
    <row r="250" spans="2:11">
      <c r="B250" s="359" t="s">
        <v>221</v>
      </c>
      <c r="C250" s="359"/>
      <c r="D250" s="359"/>
      <c r="E250" s="359"/>
      <c r="F250" s="359"/>
      <c r="G250" s="359"/>
      <c r="H250" s="359"/>
      <c r="I250" s="359"/>
      <c r="J250" s="359"/>
      <c r="K250" s="359"/>
    </row>
    <row r="251" spans="2:11">
      <c r="B251" s="352" t="s">
        <v>306</v>
      </c>
      <c r="C251" s="352"/>
      <c r="D251" s="352"/>
      <c r="E251" s="352"/>
      <c r="F251" s="352"/>
      <c r="G251" s="352"/>
      <c r="H251" s="352"/>
      <c r="I251" s="352"/>
      <c r="J251" s="352"/>
      <c r="K251" s="352"/>
    </row>
    <row r="252" spans="2:11">
      <c r="B252" s="352" t="s">
        <v>307</v>
      </c>
      <c r="C252" s="352"/>
      <c r="D252" s="352"/>
      <c r="E252" s="352"/>
      <c r="F252" s="352"/>
      <c r="G252" s="352"/>
      <c r="H252" s="352"/>
      <c r="I252" s="352"/>
      <c r="J252" s="352"/>
      <c r="K252" s="352"/>
    </row>
    <row r="253" spans="2:11">
      <c r="B253" s="352" t="s">
        <v>308</v>
      </c>
      <c r="C253" s="352"/>
      <c r="D253" s="352"/>
      <c r="E253" s="352"/>
      <c r="F253" s="352"/>
      <c r="G253" s="352"/>
      <c r="H253" s="352"/>
      <c r="I253" s="352"/>
      <c r="J253" s="352"/>
      <c r="K253" s="352"/>
    </row>
    <row r="254" spans="2:11">
      <c r="B254" s="352" t="s">
        <v>309</v>
      </c>
      <c r="C254" s="352"/>
      <c r="D254" s="352"/>
      <c r="E254" s="352"/>
      <c r="F254" s="352"/>
      <c r="G254" s="352"/>
      <c r="H254" s="352"/>
      <c r="I254" s="352"/>
      <c r="J254" s="352"/>
      <c r="K254" s="352"/>
    </row>
  </sheetData>
  <mergeCells count="11">
    <mergeCell ref="B250:K250"/>
    <mergeCell ref="B251:K251"/>
    <mergeCell ref="B252:K252"/>
    <mergeCell ref="B253:K253"/>
    <mergeCell ref="B254:K254"/>
    <mergeCell ref="B248:K248"/>
    <mergeCell ref="B243:K243"/>
    <mergeCell ref="B244:K244"/>
    <mergeCell ref="B245:K245"/>
    <mergeCell ref="B246:K246"/>
    <mergeCell ref="B247:K247"/>
  </mergeCells>
  <conditionalFormatting sqref="D214:D232 D235:D239 D2:D193 D196:D211">
    <cfRule type="cellIs" dxfId="238" priority="4" operator="lessThan">
      <formula>2.5</formula>
    </cfRule>
    <cfRule type="cellIs" dxfId="237" priority="5" operator="between">
      <formula>2.5</formula>
      <formula>2.99</formula>
    </cfRule>
    <cfRule type="cellIs" dxfId="236" priority="6" operator="greaterThan">
      <formula>2.99</formula>
    </cfRule>
  </conditionalFormatting>
  <conditionalFormatting sqref="E196:E211 E214:E232 E235:E239 E2:E193">
    <cfRule type="cellIs" dxfId="235" priority="1" operator="lessThan">
      <formula>83</formula>
    </cfRule>
    <cfRule type="cellIs" dxfId="234" priority="2" operator="between">
      <formula>83</formula>
      <formula>99.99</formula>
    </cfRule>
    <cfRule type="cellIs" dxfId="233" priority="3" operator="greaterThan">
      <formula>99.99</formula>
    </cfRule>
  </conditionalFormatting>
  <hyperlinks>
    <hyperlink ref="H1" location="СВОД!A1" display="СВОД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W255"/>
  <sheetViews>
    <sheetView zoomScale="85" zoomScaleNormal="85" workbookViewId="0">
      <pane xSplit="1" ySplit="1" topLeftCell="B2" activePane="bottomRight" state="frozen"/>
      <selection activeCell="G201" sqref="G201"/>
      <selection pane="topRight" activeCell="G201" sqref="G201"/>
      <selection pane="bottomLeft" activeCell="G201" sqref="G201"/>
      <selection pane="bottomRight" activeCell="J1" sqref="J1"/>
    </sheetView>
  </sheetViews>
  <sheetFormatPr defaultRowHeight="14.4"/>
  <cols>
    <col min="1" max="1" width="4.109375" bestFit="1" customWidth="1"/>
    <col min="2" max="2" width="29.109375" bestFit="1" customWidth="1"/>
    <col min="3" max="3" width="11.21875" customWidth="1"/>
    <col min="4" max="4" width="11.88671875" bestFit="1" customWidth="1"/>
    <col min="8" max="8" width="11.21875" bestFit="1" customWidth="1"/>
    <col min="10" max="10" width="20" bestFit="1" customWidth="1"/>
    <col min="11" max="11" width="20.6640625" bestFit="1" customWidth="1"/>
  </cols>
  <sheetData>
    <row r="1" spans="1:12">
      <c r="A1" s="1" t="s">
        <v>0</v>
      </c>
      <c r="B1" s="3" t="s">
        <v>1</v>
      </c>
      <c r="C1" s="212" t="s">
        <v>98</v>
      </c>
      <c r="D1" s="3" t="s">
        <v>99</v>
      </c>
      <c r="E1" s="3" t="s">
        <v>88</v>
      </c>
      <c r="F1" s="35" t="s">
        <v>160</v>
      </c>
      <c r="G1" s="35" t="s">
        <v>161</v>
      </c>
      <c r="H1" s="249" t="str">
        <f>СВОД!E1</f>
        <v>Супервайзер</v>
      </c>
      <c r="J1" s="10" t="s">
        <v>100</v>
      </c>
    </row>
    <row r="2" spans="1:12">
      <c r="A2" s="1">
        <v>1</v>
      </c>
      <c r="B2" s="89" t="s">
        <v>2</v>
      </c>
      <c r="C2" s="174">
        <f>F2*'время открытия'!C2</f>
        <v>11742.222222222223</v>
      </c>
      <c r="D2" s="194">
        <v>11161</v>
      </c>
      <c r="E2" s="5">
        <f>D2/C2*100</f>
        <v>95.050151400454197</v>
      </c>
      <c r="F2" s="36">
        <v>378.78136200716847</v>
      </c>
      <c r="G2" s="36">
        <f>D2/'время открытия'!C2</f>
        <v>360.03225806451616</v>
      </c>
      <c r="H2" s="249" t="str">
        <f>СВОД!E2</f>
        <v>Ахрамеева</v>
      </c>
      <c r="L2" s="214"/>
    </row>
    <row r="3" spans="1:12">
      <c r="A3" s="1">
        <v>2</v>
      </c>
      <c r="B3" s="89" t="s">
        <v>3</v>
      </c>
      <c r="C3" s="174">
        <f>F3*'время открытия'!C3</f>
        <v>15086.294416243654</v>
      </c>
      <c r="D3" s="194">
        <v>14887</v>
      </c>
      <c r="E3" s="5">
        <f t="shared" ref="E3:E65" si="0">D3/C3*100</f>
        <v>98.678970390309559</v>
      </c>
      <c r="F3" s="36">
        <v>486.65465858850496</v>
      </c>
      <c r="G3" s="36">
        <f>D3/'время открытия'!C3</f>
        <v>480.22580645161293</v>
      </c>
      <c r="H3" s="249" t="str">
        <f>СВОД!E3</f>
        <v>Неуймина</v>
      </c>
      <c r="L3" s="214"/>
    </row>
    <row r="4" spans="1:12">
      <c r="A4" s="1">
        <v>3</v>
      </c>
      <c r="B4" s="89" t="s">
        <v>4</v>
      </c>
      <c r="C4" s="174">
        <f>F4*'время открытия'!C4</f>
        <v>12635.467980295567</v>
      </c>
      <c r="D4" s="194">
        <v>12263</v>
      </c>
      <c r="E4" s="5">
        <f t="shared" si="0"/>
        <v>97.052202729044836</v>
      </c>
      <c r="F4" s="36">
        <v>407.59574129985702</v>
      </c>
      <c r="G4" s="36">
        <f>D4/'время открытия'!C4</f>
        <v>395.58064516129031</v>
      </c>
      <c r="H4" s="249" t="str">
        <f>СВОД!E4</f>
        <v>Неуймина</v>
      </c>
      <c r="L4" s="214"/>
    </row>
    <row r="5" spans="1:12">
      <c r="A5" s="1">
        <v>4</v>
      </c>
      <c r="B5" s="89" t="s">
        <v>5</v>
      </c>
      <c r="C5" s="174">
        <f>F5*'время открытия'!C5</f>
        <v>15417.989417989418</v>
      </c>
      <c r="D5" s="194">
        <v>14166</v>
      </c>
      <c r="E5" s="5">
        <f t="shared" si="0"/>
        <v>91.879684282772828</v>
      </c>
      <c r="F5" s="36">
        <v>497.35449735449737</v>
      </c>
      <c r="G5" s="36">
        <f>D5/'время открытия'!C5</f>
        <v>456.96774193548384</v>
      </c>
      <c r="H5" s="249" t="str">
        <f>СВОД!E5</f>
        <v>Неуймина</v>
      </c>
      <c r="J5" s="4" t="s">
        <v>174</v>
      </c>
      <c r="K5" s="48"/>
      <c r="L5" s="214"/>
    </row>
    <row r="6" spans="1:12">
      <c r="A6" s="1">
        <v>5</v>
      </c>
      <c r="B6" s="89" t="s">
        <v>6</v>
      </c>
      <c r="C6" s="174">
        <f>F6*'время открытия'!C6</f>
        <v>13333.333333333334</v>
      </c>
      <c r="D6" s="194">
        <v>11874</v>
      </c>
      <c r="E6" s="5">
        <f t="shared" si="0"/>
        <v>89.054999999999993</v>
      </c>
      <c r="F6" s="36">
        <v>430.10752688172045</v>
      </c>
      <c r="G6" s="36">
        <f>D6/'время открытия'!C6</f>
        <v>383.03225806451616</v>
      </c>
      <c r="H6" s="249" t="str">
        <f>СВОД!E6</f>
        <v>Дарьин</v>
      </c>
      <c r="J6" s="4" t="s">
        <v>236</v>
      </c>
      <c r="K6" s="49"/>
      <c r="L6" s="214"/>
    </row>
    <row r="7" spans="1:12">
      <c r="A7" s="1">
        <v>6</v>
      </c>
      <c r="B7" s="89" t="s">
        <v>7</v>
      </c>
      <c r="C7" s="174">
        <f>F7*'время открытия'!C7</f>
        <v>13434.579439252337</v>
      </c>
      <c r="D7" s="194">
        <v>13640</v>
      </c>
      <c r="E7" s="5">
        <f t="shared" si="0"/>
        <v>101.52904347826086</v>
      </c>
      <c r="F7" s="36">
        <v>433.37353029846247</v>
      </c>
      <c r="G7" s="36">
        <f>D7/'время открытия'!C7</f>
        <v>440</v>
      </c>
      <c r="H7" s="249" t="str">
        <f>СВОД!E7</f>
        <v>Неуймина</v>
      </c>
      <c r="J7" s="4" t="s">
        <v>178</v>
      </c>
      <c r="K7" s="50"/>
      <c r="L7" s="214"/>
    </row>
    <row r="8" spans="1:12">
      <c r="A8" s="1">
        <v>7</v>
      </c>
      <c r="B8" s="89" t="s">
        <v>8</v>
      </c>
      <c r="C8" s="174">
        <f>F8*'время открытия'!C8</f>
        <v>14000</v>
      </c>
      <c r="D8" s="194">
        <v>12615</v>
      </c>
      <c r="E8" s="5">
        <f t="shared" si="0"/>
        <v>90.107142857142847</v>
      </c>
      <c r="F8" s="36">
        <v>451.61290322580646</v>
      </c>
      <c r="G8" s="36">
        <f>D8/'время открытия'!C8</f>
        <v>406.93548387096774</v>
      </c>
      <c r="H8" s="249" t="str">
        <f>СВОД!E8</f>
        <v>Дарьин</v>
      </c>
      <c r="L8" s="214"/>
    </row>
    <row r="9" spans="1:12">
      <c r="A9" s="1">
        <v>8</v>
      </c>
      <c r="B9" s="89" t="s">
        <v>9</v>
      </c>
      <c r="C9" s="174">
        <f>F9*'время открытия'!C9</f>
        <v>16843.478260869564</v>
      </c>
      <c r="D9" s="194">
        <v>15573</v>
      </c>
      <c r="E9" s="5">
        <f t="shared" si="0"/>
        <v>92.457150232318014</v>
      </c>
      <c r="F9" s="36">
        <v>543.33800841514721</v>
      </c>
      <c r="G9" s="36">
        <f>D9/'время открытия'!C9</f>
        <v>502.35483870967744</v>
      </c>
      <c r="H9" s="249" t="str">
        <f>СВОД!E9</f>
        <v>Неуймина</v>
      </c>
      <c r="J9" t="s">
        <v>288</v>
      </c>
      <c r="K9" s="125">
        <v>42158</v>
      </c>
      <c r="L9" s="214"/>
    </row>
    <row r="10" spans="1:12">
      <c r="A10" s="1">
        <v>9</v>
      </c>
      <c r="B10" s="89" t="s">
        <v>10</v>
      </c>
      <c r="C10" s="174">
        <f>F10*'время открытия'!C10</f>
        <v>11131.455399061033</v>
      </c>
      <c r="D10" s="194">
        <v>10447</v>
      </c>
      <c r="E10" s="5">
        <f t="shared" si="0"/>
        <v>93.851159848165338</v>
      </c>
      <c r="F10" s="36">
        <v>359.07920642132365</v>
      </c>
      <c r="G10" s="36">
        <f>D10/'время открытия'!C10</f>
        <v>337</v>
      </c>
      <c r="H10" s="249" t="str">
        <f>СВОД!E10</f>
        <v>Ахрамеева</v>
      </c>
      <c r="J10" t="s">
        <v>289</v>
      </c>
      <c r="K10" t="s">
        <v>476</v>
      </c>
      <c r="L10" s="214"/>
    </row>
    <row r="11" spans="1:12">
      <c r="A11" s="1">
        <v>10</v>
      </c>
      <c r="B11" s="89" t="s">
        <v>11</v>
      </c>
      <c r="C11" s="174">
        <f>F11*'время открытия'!C11</f>
        <v>13329.411764705883</v>
      </c>
      <c r="D11" s="194">
        <v>13289</v>
      </c>
      <c r="E11" s="5">
        <f t="shared" si="0"/>
        <v>99.696822594880842</v>
      </c>
      <c r="F11" s="36">
        <v>429.98102466793171</v>
      </c>
      <c r="G11" s="36">
        <f>D11/'время открытия'!C11</f>
        <v>428.67741935483872</v>
      </c>
      <c r="H11" s="249" t="str">
        <f>СВОД!E11</f>
        <v>Калинина</v>
      </c>
      <c r="L11" s="214"/>
    </row>
    <row r="12" spans="1:12">
      <c r="A12" s="1">
        <v>11</v>
      </c>
      <c r="B12" s="89" t="s">
        <v>12</v>
      </c>
      <c r="C12" s="174">
        <f>F12*'время открытия'!C12</f>
        <v>13005.208333333334</v>
      </c>
      <c r="D12" s="194">
        <v>11895</v>
      </c>
      <c r="E12" s="5">
        <f t="shared" si="0"/>
        <v>91.463356027232678</v>
      </c>
      <c r="F12" s="36">
        <v>419.52284946236563</v>
      </c>
      <c r="G12" s="36">
        <f>D12/'время открытия'!C12</f>
        <v>383.70967741935482</v>
      </c>
      <c r="H12" s="249" t="str">
        <f>СВОД!E12</f>
        <v>Дарьин</v>
      </c>
      <c r="L12" s="214"/>
    </row>
    <row r="13" spans="1:12">
      <c r="A13" s="1">
        <v>12</v>
      </c>
      <c r="B13" s="89" t="s">
        <v>13</v>
      </c>
      <c r="C13" s="174">
        <f>F13*'время открытия'!C13</f>
        <v>11008.333333333334</v>
      </c>
      <c r="D13" s="194">
        <v>10524</v>
      </c>
      <c r="E13" s="5">
        <f t="shared" si="0"/>
        <v>95.600302800908395</v>
      </c>
      <c r="F13" s="36">
        <v>355.10752688172045</v>
      </c>
      <c r="G13" s="36">
        <f>D13/'время открытия'!C13</f>
        <v>339.48387096774195</v>
      </c>
      <c r="H13" s="249" t="str">
        <f>СВОД!E13</f>
        <v>Неуймина</v>
      </c>
      <c r="L13" s="214"/>
    </row>
    <row r="14" spans="1:12">
      <c r="A14" s="1">
        <v>13</v>
      </c>
      <c r="B14" s="89" t="s">
        <v>14</v>
      </c>
      <c r="C14" s="174">
        <f>F14*'время открытия'!C14</f>
        <v>12490.775609756098</v>
      </c>
      <c r="D14" s="194">
        <v>11481</v>
      </c>
      <c r="E14" s="5">
        <f t="shared" si="0"/>
        <v>91.915829398397022</v>
      </c>
      <c r="F14" s="36">
        <v>430.71640033641717</v>
      </c>
      <c r="G14" s="36">
        <f>D14/'время открытия'!C14</f>
        <v>395.89655172413791</v>
      </c>
      <c r="H14" s="249" t="str">
        <f>СВОД!E14</f>
        <v>Клементьева</v>
      </c>
      <c r="L14" s="214"/>
    </row>
    <row r="15" spans="1:12">
      <c r="A15" s="1">
        <v>14</v>
      </c>
      <c r="B15" s="89" t="s">
        <v>15</v>
      </c>
      <c r="C15" s="174">
        <f>F15*'время открытия'!C15</f>
        <v>12965.665236051502</v>
      </c>
      <c r="D15" s="194">
        <v>12003</v>
      </c>
      <c r="E15" s="5">
        <f t="shared" si="0"/>
        <v>92.575273088381337</v>
      </c>
      <c r="F15" s="36">
        <v>418.24726567908073</v>
      </c>
      <c r="G15" s="36">
        <f>D15/'время открытия'!C15</f>
        <v>387.19354838709677</v>
      </c>
      <c r="H15" s="249" t="str">
        <f>СВОД!E15</f>
        <v>Хасанов</v>
      </c>
      <c r="L15" s="214"/>
    </row>
    <row r="16" spans="1:12">
      <c r="A16" s="1">
        <v>15</v>
      </c>
      <c r="B16" s="89" t="s">
        <v>16</v>
      </c>
      <c r="C16" s="174">
        <f>F16*'время открытия'!C16</f>
        <v>11475.113122171946</v>
      </c>
      <c r="D16" s="194">
        <v>10560</v>
      </c>
      <c r="E16" s="5">
        <f t="shared" si="0"/>
        <v>92.02523659305993</v>
      </c>
      <c r="F16" s="36">
        <v>370.16493942490149</v>
      </c>
      <c r="G16" s="36">
        <f>D16/'время открытия'!C16</f>
        <v>340.64516129032256</v>
      </c>
      <c r="H16" s="249" t="str">
        <f>СВОД!E16</f>
        <v>Клементьева</v>
      </c>
      <c r="L16" s="214"/>
    </row>
    <row r="17" spans="1:12">
      <c r="A17" s="1">
        <v>16</v>
      </c>
      <c r="B17" s="89" t="s">
        <v>17</v>
      </c>
      <c r="C17" s="174">
        <f>F17*'время открытия'!C17</f>
        <v>15833.333333333334</v>
      </c>
      <c r="D17" s="194">
        <v>15240</v>
      </c>
      <c r="E17" s="5">
        <f t="shared" si="0"/>
        <v>96.252631578947373</v>
      </c>
      <c r="F17" s="36">
        <v>510.75268817204301</v>
      </c>
      <c r="G17" s="36">
        <f>D17/'время открытия'!C17</f>
        <v>491.61290322580646</v>
      </c>
      <c r="H17" s="249" t="str">
        <f>СВОД!E17</f>
        <v>Хасанов</v>
      </c>
      <c r="L17" s="214"/>
    </row>
    <row r="18" spans="1:12">
      <c r="A18" s="1">
        <v>17</v>
      </c>
      <c r="B18" s="89" t="s">
        <v>18</v>
      </c>
      <c r="C18" s="174">
        <f>F18*'время открытия'!C18</f>
        <v>17201.117318435754</v>
      </c>
      <c r="D18" s="194">
        <v>17275</v>
      </c>
      <c r="E18" s="5">
        <f t="shared" si="0"/>
        <v>100.42952257226372</v>
      </c>
      <c r="F18" s="36">
        <v>554.87475220760496</v>
      </c>
      <c r="G18" s="36">
        <f>D18/'время открытия'!C18</f>
        <v>557.25806451612902</v>
      </c>
      <c r="H18" s="249" t="str">
        <f>СВОД!E18</f>
        <v>Неуймина</v>
      </c>
      <c r="L18" s="214"/>
    </row>
    <row r="19" spans="1:12">
      <c r="A19" s="1">
        <v>18</v>
      </c>
      <c r="B19" s="89" t="s">
        <v>19</v>
      </c>
      <c r="C19" s="174">
        <f>F19*'время открытия'!C19</f>
        <v>16846.511627906977</v>
      </c>
      <c r="D19" s="194">
        <v>16636</v>
      </c>
      <c r="E19" s="5">
        <f t="shared" si="0"/>
        <v>98.75041413583655</v>
      </c>
      <c r="F19" s="36">
        <v>543.43585896474121</v>
      </c>
      <c r="G19" s="36">
        <f>D19/'время открытия'!C19</f>
        <v>536.64516129032256</v>
      </c>
      <c r="H19" s="249" t="str">
        <f>СВОД!E19</f>
        <v>Клементьева</v>
      </c>
      <c r="L19" s="214"/>
    </row>
    <row r="20" spans="1:12">
      <c r="A20" s="1">
        <v>19</v>
      </c>
      <c r="B20" s="89" t="s">
        <v>20</v>
      </c>
      <c r="C20" s="174">
        <f>F20*'время открытия'!C20</f>
        <v>12000</v>
      </c>
      <c r="D20" s="194">
        <v>11898</v>
      </c>
      <c r="E20" s="5">
        <f t="shared" si="0"/>
        <v>99.15</v>
      </c>
      <c r="F20" s="36">
        <v>387.09677419354841</v>
      </c>
      <c r="G20" s="36">
        <f>D20/'время открытия'!C20</f>
        <v>383.80645161290323</v>
      </c>
      <c r="H20" s="249" t="str">
        <f>СВОД!E20</f>
        <v>Дарьин</v>
      </c>
      <c r="L20" s="214"/>
    </row>
    <row r="21" spans="1:12">
      <c r="A21" s="1">
        <v>20</v>
      </c>
      <c r="B21" s="89" t="s">
        <v>21</v>
      </c>
      <c r="C21" s="174">
        <f>F21*'время открытия'!C21</f>
        <v>14668.708791208792</v>
      </c>
      <c r="D21" s="194">
        <v>14422</v>
      </c>
      <c r="E21" s="5">
        <f t="shared" si="0"/>
        <v>98.318128782018988</v>
      </c>
      <c r="F21" s="36">
        <v>505.81754452444108</v>
      </c>
      <c r="G21" s="36">
        <f>D21/'время открытия'!C21</f>
        <v>497.31034482758622</v>
      </c>
      <c r="H21" s="249" t="str">
        <f>СВОД!E21</f>
        <v>Калинина</v>
      </c>
      <c r="L21" s="214"/>
    </row>
    <row r="22" spans="1:12">
      <c r="A22" s="1">
        <v>21</v>
      </c>
      <c r="B22" s="89" t="s">
        <v>22</v>
      </c>
      <c r="C22" s="174">
        <f>F22*'время открытия'!C22</f>
        <v>15606.965174129353</v>
      </c>
      <c r="D22" s="194">
        <v>14579</v>
      </c>
      <c r="E22" s="5">
        <f t="shared" si="0"/>
        <v>93.413420465412827</v>
      </c>
      <c r="F22" s="36">
        <v>503.45048948804362</v>
      </c>
      <c r="G22" s="36">
        <f>D22/'время открытия'!C22</f>
        <v>470.29032258064518</v>
      </c>
      <c r="H22" s="249" t="str">
        <f>СВОД!E22</f>
        <v>Жарникова</v>
      </c>
      <c r="L22" s="214"/>
    </row>
    <row r="23" spans="1:12">
      <c r="A23" s="1">
        <v>22</v>
      </c>
      <c r="B23" s="89" t="s">
        <v>23</v>
      </c>
      <c r="C23" s="174">
        <f>F23*'время открытия'!C23</f>
        <v>13331.632653061224</v>
      </c>
      <c r="D23" s="194">
        <v>13163</v>
      </c>
      <c r="E23" s="5">
        <f t="shared" si="0"/>
        <v>98.735093761959433</v>
      </c>
      <c r="F23" s="36">
        <v>430.0526662277814</v>
      </c>
      <c r="G23" s="36">
        <f>D23/'время открытия'!C23</f>
        <v>424.61290322580646</v>
      </c>
      <c r="H23" s="249" t="str">
        <f>СВОД!E23</f>
        <v>Мазырин</v>
      </c>
      <c r="L23" s="214"/>
    </row>
    <row r="24" spans="1:12">
      <c r="A24" s="1">
        <v>23</v>
      </c>
      <c r="B24" s="89" t="s">
        <v>24</v>
      </c>
      <c r="C24" s="174">
        <f>F24*'время открытия'!C24</f>
        <v>5516.0964887239506</v>
      </c>
      <c r="D24" s="194">
        <v>8439</v>
      </c>
      <c r="E24" s="5">
        <f t="shared" si="0"/>
        <v>152.98862188598537</v>
      </c>
      <c r="F24" s="36">
        <v>290.32086782757636</v>
      </c>
      <c r="G24" s="36">
        <f>D24/'время открытия'!C24</f>
        <v>444.15789473684208</v>
      </c>
      <c r="H24" s="249" t="str">
        <f>СВОД!E24</f>
        <v>Мансурова</v>
      </c>
      <c r="L24" s="214"/>
    </row>
    <row r="25" spans="1:12">
      <c r="A25" s="1">
        <v>24</v>
      </c>
      <c r="B25" s="89" t="s">
        <v>25</v>
      </c>
      <c r="C25" s="174">
        <f>F25*'время открытия'!C25</f>
        <v>14292.452830188678</v>
      </c>
      <c r="D25" s="194">
        <v>14004</v>
      </c>
      <c r="E25" s="5">
        <f t="shared" si="0"/>
        <v>97.981782178217827</v>
      </c>
      <c r="F25" s="36">
        <v>461.04686548995738</v>
      </c>
      <c r="G25" s="36">
        <f>D25/'время открытия'!C25</f>
        <v>451.74193548387098</v>
      </c>
      <c r="H25" s="249" t="str">
        <f>СВОД!E25</f>
        <v>Ахрамеева</v>
      </c>
      <c r="L25" s="214"/>
    </row>
    <row r="26" spans="1:12">
      <c r="A26" s="1">
        <v>25</v>
      </c>
      <c r="B26" s="89" t="s">
        <v>26</v>
      </c>
      <c r="C26" s="174">
        <f>F26*'время открытия'!C26</f>
        <v>10642.857142857143</v>
      </c>
      <c r="D26" s="194">
        <v>10208</v>
      </c>
      <c r="E26" s="5">
        <f t="shared" si="0"/>
        <v>95.914093959731545</v>
      </c>
      <c r="F26" s="36">
        <v>343.31797235023043</v>
      </c>
      <c r="G26" s="36">
        <f>D26/'время открытия'!C26</f>
        <v>329.29032258064518</v>
      </c>
      <c r="H26" s="249" t="str">
        <f>СВОД!E26</f>
        <v>Мансурова</v>
      </c>
      <c r="L26" s="214"/>
    </row>
    <row r="27" spans="1:12">
      <c r="A27" s="1">
        <v>26</v>
      </c>
      <c r="B27" s="89" t="s">
        <v>27</v>
      </c>
      <c r="C27" s="174">
        <f>F27*'время открытия'!C27</f>
        <v>12130.434782608696</v>
      </c>
      <c r="D27" s="194">
        <v>11993</v>
      </c>
      <c r="E27" s="5">
        <f t="shared" si="0"/>
        <v>98.867025089605733</v>
      </c>
      <c r="F27" s="36">
        <v>418.29085457271367</v>
      </c>
      <c r="G27" s="36">
        <f>D27/'время открытия'!C27</f>
        <v>413.55172413793105</v>
      </c>
      <c r="H27" s="249" t="str">
        <f>СВОД!E27</f>
        <v>Жарникова</v>
      </c>
      <c r="L27" s="214"/>
    </row>
    <row r="28" spans="1:12">
      <c r="A28" s="1">
        <v>27</v>
      </c>
      <c r="B28" s="89" t="s">
        <v>28</v>
      </c>
      <c r="C28" s="174">
        <f>F28*'время открытия'!C28</f>
        <v>12105.527638190955</v>
      </c>
      <c r="D28" s="194">
        <v>11488</v>
      </c>
      <c r="E28" s="5">
        <f t="shared" si="0"/>
        <v>94.898796180987958</v>
      </c>
      <c r="F28" s="36">
        <v>390.50089155454697</v>
      </c>
      <c r="G28" s="36">
        <f>D28/'время открытия'!C28</f>
        <v>370.58064516129031</v>
      </c>
      <c r="H28" s="249" t="str">
        <f>СВОД!E28</f>
        <v>Клементьева</v>
      </c>
      <c r="L28" s="214"/>
    </row>
    <row r="29" spans="1:12">
      <c r="A29" s="1">
        <v>28</v>
      </c>
      <c r="B29" s="89" t="s">
        <v>29</v>
      </c>
      <c r="C29" s="174">
        <f>F29*'время открытия'!C29</f>
        <v>13228.448275862069</v>
      </c>
      <c r="D29" s="194">
        <v>14112</v>
      </c>
      <c r="E29" s="5">
        <f t="shared" si="0"/>
        <v>106.67917888563051</v>
      </c>
      <c r="F29" s="36">
        <v>426.72413793103448</v>
      </c>
      <c r="G29" s="36">
        <f>D29/'время открытия'!C29</f>
        <v>455.22580645161293</v>
      </c>
      <c r="H29" s="249" t="str">
        <f>СВОД!E29</f>
        <v>Калинина</v>
      </c>
      <c r="L29" s="214"/>
    </row>
    <row r="30" spans="1:12">
      <c r="A30" s="1">
        <v>29</v>
      </c>
      <c r="B30" s="89" t="s">
        <v>30</v>
      </c>
      <c r="C30" s="174">
        <f>F30*'время открытия'!C30</f>
        <v>12394.088669950739</v>
      </c>
      <c r="D30" s="194">
        <v>13050</v>
      </c>
      <c r="E30" s="5">
        <f t="shared" si="0"/>
        <v>105.29213036565979</v>
      </c>
      <c r="F30" s="36">
        <v>399.80931193389483</v>
      </c>
      <c r="G30" s="36">
        <f>D30/'время открытия'!C30</f>
        <v>420.96774193548384</v>
      </c>
      <c r="H30" s="249" t="str">
        <f>СВОД!E30</f>
        <v>Неуймина</v>
      </c>
      <c r="L30" s="214"/>
    </row>
    <row r="31" spans="1:12">
      <c r="A31" s="1">
        <v>30</v>
      </c>
      <c r="B31" s="136" t="s">
        <v>31</v>
      </c>
      <c r="C31" s="174">
        <f>F31*'время открытия'!C31</f>
        <v>14021.164021164021</v>
      </c>
      <c r="D31" s="194">
        <v>18167</v>
      </c>
      <c r="E31" s="5">
        <f t="shared" si="0"/>
        <v>129.56841509433963</v>
      </c>
      <c r="F31" s="36">
        <v>483.48841452289724</v>
      </c>
      <c r="G31" s="36">
        <f>D31/'время открытия'!C31</f>
        <v>626.44827586206895</v>
      </c>
      <c r="H31" s="249" t="str">
        <f>СВОД!E31</f>
        <v>Калинина</v>
      </c>
      <c r="L31" s="214"/>
    </row>
    <row r="32" spans="1:12">
      <c r="A32" s="1">
        <v>31</v>
      </c>
      <c r="B32" s="136" t="s">
        <v>32</v>
      </c>
      <c r="C32" s="174">
        <f>F32*'время открытия'!C32</f>
        <v>13233.333333333334</v>
      </c>
      <c r="D32" s="194">
        <v>12813</v>
      </c>
      <c r="E32" s="5">
        <f t="shared" si="0"/>
        <v>96.823677581863976</v>
      </c>
      <c r="F32" s="36">
        <v>426.88172043010752</v>
      </c>
      <c r="G32" s="36">
        <f>D32/'время открытия'!C32</f>
        <v>413.32258064516128</v>
      </c>
      <c r="H32" s="249" t="str">
        <f>СВОД!E32</f>
        <v>Мазырин</v>
      </c>
      <c r="L32" s="214"/>
    </row>
    <row r="33" spans="1:12">
      <c r="A33" s="1">
        <v>32</v>
      </c>
      <c r="B33" s="136" t="s">
        <v>33</v>
      </c>
      <c r="C33" s="174">
        <f>F33*'время открытия'!C33</f>
        <v>9373.540856031128</v>
      </c>
      <c r="D33" s="194">
        <v>9725</v>
      </c>
      <c r="E33" s="5">
        <f t="shared" si="0"/>
        <v>103.74948111249482</v>
      </c>
      <c r="F33" s="36">
        <v>302.37228567842351</v>
      </c>
      <c r="G33" s="36">
        <f>D33/'время открытия'!C33</f>
        <v>313.70967741935482</v>
      </c>
      <c r="H33" s="249" t="str">
        <f>СВОД!E33</f>
        <v>Ахрамеева</v>
      </c>
      <c r="L33" s="214"/>
    </row>
    <row r="34" spans="1:12">
      <c r="A34" s="1">
        <v>33</v>
      </c>
      <c r="B34" s="136" t="s">
        <v>34</v>
      </c>
      <c r="C34" s="174">
        <f>F34*'время открытия'!C34</f>
        <v>16407.407407407409</v>
      </c>
      <c r="D34" s="194">
        <v>16348</v>
      </c>
      <c r="E34" s="5">
        <f t="shared" si="0"/>
        <v>99.637923250564327</v>
      </c>
      <c r="F34" s="36">
        <v>529.2712066905616</v>
      </c>
      <c r="G34" s="36">
        <f>D34/'время открытия'!C34</f>
        <v>527.35483870967744</v>
      </c>
      <c r="H34" s="249" t="str">
        <f>СВОД!E34</f>
        <v>Ахрамеева</v>
      </c>
      <c r="L34" s="214"/>
    </row>
    <row r="35" spans="1:12">
      <c r="A35" s="1">
        <v>34</v>
      </c>
      <c r="B35" s="136" t="s">
        <v>35</v>
      </c>
      <c r="C35" s="174">
        <f>F35*'время открытия'!C35</f>
        <v>11730.290456431536</v>
      </c>
      <c r="D35" s="194">
        <v>12491</v>
      </c>
      <c r="E35" s="5">
        <f t="shared" si="0"/>
        <v>106.48500176865936</v>
      </c>
      <c r="F35" s="36">
        <v>378.39646633650113</v>
      </c>
      <c r="G35" s="36">
        <f>D35/'время открытия'!C35</f>
        <v>402.93548387096774</v>
      </c>
      <c r="H35" s="249" t="str">
        <f>СВОД!E35</f>
        <v>Мансурова</v>
      </c>
      <c r="L35" s="214"/>
    </row>
    <row r="36" spans="1:12">
      <c r="A36" s="1">
        <v>35</v>
      </c>
      <c r="B36" s="136" t="s">
        <v>36</v>
      </c>
      <c r="C36" s="174">
        <f>F36*'время открытия'!C36</f>
        <v>8175.9656652360518</v>
      </c>
      <c r="D36" s="194">
        <v>8361</v>
      </c>
      <c r="E36" s="5">
        <f t="shared" si="0"/>
        <v>102.26314960629921</v>
      </c>
      <c r="F36" s="36">
        <v>263.74082791084038</v>
      </c>
      <c r="G36" s="36">
        <f>D36/'время открытия'!C36</f>
        <v>269.70967741935482</v>
      </c>
      <c r="H36" s="249" t="str">
        <f>СВОД!E36</f>
        <v>Ахрамеева</v>
      </c>
      <c r="L36" s="214"/>
    </row>
    <row r="37" spans="1:12">
      <c r="A37" s="1">
        <v>36</v>
      </c>
      <c r="B37" s="136" t="s">
        <v>37</v>
      </c>
      <c r="C37" s="174">
        <f>F37*'время открытия'!C37</f>
        <v>12567.226890756303</v>
      </c>
      <c r="D37" s="194">
        <v>11103</v>
      </c>
      <c r="E37" s="5">
        <f t="shared" si="0"/>
        <v>88.348846539618847</v>
      </c>
      <c r="F37" s="36">
        <v>405.39441583084846</v>
      </c>
      <c r="G37" s="36">
        <f>D37/'время открытия'!C37</f>
        <v>358.16129032258067</v>
      </c>
      <c r="H37" s="249" t="str">
        <f>СВОД!E37</f>
        <v>Мазырин</v>
      </c>
      <c r="L37" s="214"/>
    </row>
    <row r="38" spans="1:12">
      <c r="A38" s="1">
        <v>37</v>
      </c>
      <c r="B38" s="136" t="s">
        <v>38</v>
      </c>
      <c r="C38" s="174">
        <f>F38*'время открытия'!C38</f>
        <v>9241.9692307692312</v>
      </c>
      <c r="D38" s="194">
        <v>10065</v>
      </c>
      <c r="E38" s="5">
        <f t="shared" si="0"/>
        <v>108.90536149471974</v>
      </c>
      <c r="F38" s="36">
        <v>318.68859416445628</v>
      </c>
      <c r="G38" s="36">
        <f>D38/'время открытия'!C38</f>
        <v>347.06896551724139</v>
      </c>
      <c r="H38" s="249" t="str">
        <f>СВОД!E38</f>
        <v>Жарникова</v>
      </c>
      <c r="L38" s="214"/>
    </row>
    <row r="39" spans="1:12">
      <c r="A39" s="1">
        <v>38</v>
      </c>
      <c r="B39" s="136" t="s">
        <v>39</v>
      </c>
      <c r="C39" s="174">
        <f>F39*'время открытия'!C39</f>
        <v>10943.925233644859</v>
      </c>
      <c r="D39" s="194">
        <v>11437</v>
      </c>
      <c r="E39" s="5">
        <f t="shared" si="0"/>
        <v>104.50546541417593</v>
      </c>
      <c r="F39" s="36">
        <v>353.02984624660837</v>
      </c>
      <c r="G39" s="36">
        <f>D39/'время открытия'!C39</f>
        <v>368.93548387096774</v>
      </c>
      <c r="H39" s="249" t="str">
        <f>СВОД!E39</f>
        <v>Хасанов</v>
      </c>
      <c r="L39" s="214"/>
    </row>
    <row r="40" spans="1:12">
      <c r="A40" s="1">
        <v>39</v>
      </c>
      <c r="B40" s="136" t="s">
        <v>40</v>
      </c>
      <c r="C40" s="174">
        <f>F40*'время открытия'!C40</f>
        <v>17470.319634703195</v>
      </c>
      <c r="D40" s="194">
        <v>16546</v>
      </c>
      <c r="E40" s="5">
        <f t="shared" si="0"/>
        <v>94.70920020909567</v>
      </c>
      <c r="F40" s="36">
        <v>563.55869789365147</v>
      </c>
      <c r="G40" s="36">
        <f>D40/'время открытия'!C40</f>
        <v>533.74193548387098</v>
      </c>
      <c r="H40" s="249" t="str">
        <f>СВОД!E40</f>
        <v>Ахрамеева</v>
      </c>
      <c r="L40" s="214"/>
    </row>
    <row r="41" spans="1:12">
      <c r="A41" s="1">
        <v>40</v>
      </c>
      <c r="B41" s="136" t="s">
        <v>41</v>
      </c>
      <c r="C41" s="174">
        <f>F41*'время открытия'!C41</f>
        <v>8091.7431192660551</v>
      </c>
      <c r="D41" s="194">
        <v>8034</v>
      </c>
      <c r="E41" s="5">
        <f t="shared" si="0"/>
        <v>99.28639455782313</v>
      </c>
      <c r="F41" s="36">
        <v>261.02397158922759</v>
      </c>
      <c r="G41" s="36">
        <f>D41/'время открытия'!C41</f>
        <v>259.16129032258067</v>
      </c>
      <c r="H41" s="249" t="str">
        <f>СВОД!E41</f>
        <v>Ахрамеева</v>
      </c>
      <c r="L41" s="214"/>
    </row>
    <row r="42" spans="1:12">
      <c r="A42" s="1">
        <v>41</v>
      </c>
      <c r="B42" s="136" t="s">
        <v>42</v>
      </c>
      <c r="C42" s="174">
        <f>F42*'время открытия'!C42</f>
        <v>11420.630350194553</v>
      </c>
      <c r="D42" s="194">
        <v>12464</v>
      </c>
      <c r="E42" s="5">
        <f t="shared" si="0"/>
        <v>109.13583241740832</v>
      </c>
      <c r="F42" s="36">
        <v>393.81483966188114</v>
      </c>
      <c r="G42" s="36">
        <f>D42/'время открытия'!C42</f>
        <v>429.79310344827587</v>
      </c>
      <c r="H42" s="249" t="str">
        <f>СВОД!E42</f>
        <v>Неуймина</v>
      </c>
      <c r="L42" s="214"/>
    </row>
    <row r="43" spans="1:12">
      <c r="A43" s="1">
        <v>42</v>
      </c>
      <c r="B43" s="136" t="s">
        <v>43</v>
      </c>
      <c r="C43" s="174">
        <f>F43*'время открытия'!C43</f>
        <v>13197.309417040358</v>
      </c>
      <c r="D43" s="194">
        <v>12662</v>
      </c>
      <c r="E43" s="5">
        <f t="shared" si="0"/>
        <v>95.943798844716284</v>
      </c>
      <c r="F43" s="36">
        <v>425.71965861420512</v>
      </c>
      <c r="G43" s="36">
        <f>D43/'время открытия'!C43</f>
        <v>408.45161290322579</v>
      </c>
      <c r="H43" s="249" t="str">
        <f>СВОД!E43</f>
        <v>Клементьева</v>
      </c>
      <c r="L43" s="214"/>
    </row>
    <row r="44" spans="1:12">
      <c r="A44" s="1">
        <v>43</v>
      </c>
      <c r="B44" s="136" t="s">
        <v>44</v>
      </c>
      <c r="C44" s="174">
        <f>F44*'время открытия'!C44</f>
        <v>7675.6756756756758</v>
      </c>
      <c r="D44" s="194">
        <v>7756</v>
      </c>
      <c r="E44" s="5">
        <f t="shared" si="0"/>
        <v>101.04647887323944</v>
      </c>
      <c r="F44" s="36">
        <v>247.60244115082824</v>
      </c>
      <c r="G44" s="36">
        <f>D44/'время открытия'!C44</f>
        <v>250.19354838709677</v>
      </c>
      <c r="H44" s="249" t="str">
        <f>СВОД!E44</f>
        <v>Неуймина</v>
      </c>
      <c r="L44" s="214"/>
    </row>
    <row r="45" spans="1:12">
      <c r="A45" s="1">
        <v>44</v>
      </c>
      <c r="B45" s="136" t="s">
        <v>45</v>
      </c>
      <c r="C45" s="174">
        <f>F45*'время открытия'!C45</f>
        <v>13377.358490566037</v>
      </c>
      <c r="D45" s="194">
        <v>13337</v>
      </c>
      <c r="E45" s="5">
        <f t="shared" si="0"/>
        <v>99.69830747531735</v>
      </c>
      <c r="F45" s="36">
        <v>431.52769324406574</v>
      </c>
      <c r="G45" s="36">
        <f>D45/'время открытия'!C45</f>
        <v>430.22580645161293</v>
      </c>
      <c r="H45" s="249" t="str">
        <f>СВОД!E45</f>
        <v>Клементьева</v>
      </c>
      <c r="L45" s="214"/>
    </row>
    <row r="46" spans="1:12">
      <c r="A46" s="1">
        <v>45</v>
      </c>
      <c r="B46" s="136" t="s">
        <v>46</v>
      </c>
      <c r="C46" s="174">
        <f>F46*'время открытия'!C46</f>
        <v>13274.262771701509</v>
      </c>
      <c r="D46" s="194">
        <v>14526</v>
      </c>
      <c r="E46" s="5">
        <f t="shared" si="0"/>
        <v>109.42980600750938</v>
      </c>
      <c r="F46" s="36">
        <v>442.47542572338364</v>
      </c>
      <c r="G46" s="36">
        <f>D46/'время открытия'!C46</f>
        <v>484.2</v>
      </c>
      <c r="H46" s="249" t="str">
        <f>СВОД!E46</f>
        <v>Мансурова</v>
      </c>
      <c r="L46" s="214"/>
    </row>
    <row r="47" spans="1:12">
      <c r="A47" s="1">
        <v>46</v>
      </c>
      <c r="B47" s="136" t="s">
        <v>47</v>
      </c>
      <c r="C47" s="174">
        <f>F47*'время открытия'!C47</f>
        <v>13000</v>
      </c>
      <c r="D47" s="194">
        <v>12720</v>
      </c>
      <c r="E47" s="5">
        <f t="shared" si="0"/>
        <v>97.846153846153854</v>
      </c>
      <c r="F47" s="36">
        <v>419.35483870967744</v>
      </c>
      <c r="G47" s="36">
        <f>D47/'время открытия'!C47</f>
        <v>410.32258064516128</v>
      </c>
      <c r="H47" s="249" t="str">
        <f>СВОД!E47</f>
        <v>Хасанов</v>
      </c>
      <c r="L47" s="214"/>
    </row>
    <row r="48" spans="1:12">
      <c r="A48" s="1">
        <v>47</v>
      </c>
      <c r="B48" s="136" t="s">
        <v>48</v>
      </c>
      <c r="C48" s="174">
        <f>F48*'время открытия'!C48</f>
        <v>14325</v>
      </c>
      <c r="D48" s="194">
        <v>14515</v>
      </c>
      <c r="E48" s="5">
        <f t="shared" si="0"/>
        <v>101.32635253054102</v>
      </c>
      <c r="F48" s="36">
        <v>462.09677419354841</v>
      </c>
      <c r="G48" s="36">
        <f>D48/'время открытия'!C48</f>
        <v>468.22580645161293</v>
      </c>
      <c r="H48" s="249" t="str">
        <f>СВОД!E48</f>
        <v>Неуймина</v>
      </c>
      <c r="L48" s="214"/>
    </row>
    <row r="49" spans="1:12">
      <c r="A49" s="1">
        <v>48</v>
      </c>
      <c r="B49" s="136" t="s">
        <v>49</v>
      </c>
      <c r="C49" s="174">
        <f>F49*'время открытия'!C49</f>
        <v>13656.25</v>
      </c>
      <c r="D49" s="194">
        <v>13388</v>
      </c>
      <c r="E49" s="5">
        <f t="shared" si="0"/>
        <v>98.035697940503425</v>
      </c>
      <c r="F49" s="36">
        <v>440.52419354838707</v>
      </c>
      <c r="G49" s="36">
        <f>D49/'время открытия'!C49</f>
        <v>431.87096774193549</v>
      </c>
      <c r="H49" s="249" t="str">
        <f>СВОД!E49</f>
        <v>Мазырин</v>
      </c>
      <c r="L49" s="214"/>
    </row>
    <row r="50" spans="1:12">
      <c r="A50" s="1">
        <v>49</v>
      </c>
      <c r="B50" s="136" t="s">
        <v>50</v>
      </c>
      <c r="C50" s="174">
        <f>F50*'время открытия'!C50</f>
        <v>11211.538461538461</v>
      </c>
      <c r="D50" s="194">
        <v>11438</v>
      </c>
      <c r="E50" s="5">
        <f t="shared" si="0"/>
        <v>102.01989708404804</v>
      </c>
      <c r="F50" s="36">
        <v>361.6625310173697</v>
      </c>
      <c r="G50" s="36">
        <f>D50/'время открытия'!C50</f>
        <v>368.96774193548384</v>
      </c>
      <c r="H50" s="249" t="str">
        <f>СВОД!E50</f>
        <v>Жарникова</v>
      </c>
      <c r="L50" s="214"/>
    </row>
    <row r="51" spans="1:12">
      <c r="A51" s="1">
        <v>50</v>
      </c>
      <c r="B51" s="136" t="s">
        <v>51</v>
      </c>
      <c r="C51" s="174">
        <f>F51*'время открытия'!C51</f>
        <v>8072.033898305086</v>
      </c>
      <c r="D51" s="194">
        <v>7917</v>
      </c>
      <c r="E51" s="5">
        <f t="shared" si="0"/>
        <v>98.079370078740141</v>
      </c>
      <c r="F51" s="36">
        <v>260.388190267906</v>
      </c>
      <c r="G51" s="36">
        <f>D51/'время открытия'!C51</f>
        <v>255.38709677419354</v>
      </c>
      <c r="H51" s="249" t="str">
        <f>СВОД!E51</f>
        <v>Ахрамеева</v>
      </c>
      <c r="L51" s="214"/>
    </row>
    <row r="52" spans="1:12">
      <c r="A52" s="1">
        <v>51</v>
      </c>
      <c r="B52" s="136" t="s">
        <v>52</v>
      </c>
      <c r="C52" s="174">
        <f>F52*'время открытия'!C52</f>
        <v>17872.340425531915</v>
      </c>
      <c r="D52" s="194">
        <v>17868</v>
      </c>
      <c r="E52" s="5">
        <f t="shared" si="0"/>
        <v>99.97571428571429</v>
      </c>
      <c r="F52" s="36">
        <v>576.52711050102948</v>
      </c>
      <c r="G52" s="36">
        <f>D52/'время открытия'!C52</f>
        <v>576.38709677419354</v>
      </c>
      <c r="H52" s="249" t="str">
        <f>СВОД!E52</f>
        <v>Мансурова</v>
      </c>
      <c r="L52" s="214"/>
    </row>
    <row r="53" spans="1:12">
      <c r="A53" s="1">
        <v>52</v>
      </c>
      <c r="B53" s="136" t="s">
        <v>53</v>
      </c>
      <c r="C53" s="174">
        <f>F53*'время открытия'!C53</f>
        <v>8289.4736842105267</v>
      </c>
      <c r="D53" s="194">
        <v>8211</v>
      </c>
      <c r="E53" s="5">
        <f t="shared" si="0"/>
        <v>99.053333333333327</v>
      </c>
      <c r="F53" s="36">
        <v>267.40237691001698</v>
      </c>
      <c r="G53" s="36">
        <f>D53/'время открытия'!C53</f>
        <v>264.87096774193549</v>
      </c>
      <c r="H53" s="249" t="str">
        <f>СВОД!E53</f>
        <v>Петухов</v>
      </c>
      <c r="L53" s="214"/>
    </row>
    <row r="54" spans="1:12">
      <c r="A54" s="1">
        <v>53</v>
      </c>
      <c r="B54" s="136" t="s">
        <v>54</v>
      </c>
      <c r="C54" s="174">
        <f>F54*'время открытия'!C54</f>
        <v>6230.113404127429</v>
      </c>
      <c r="D54" s="194">
        <v>5985</v>
      </c>
      <c r="E54" s="5">
        <f t="shared" si="0"/>
        <v>96.065667055674425</v>
      </c>
      <c r="F54" s="36">
        <v>214.83149669404926</v>
      </c>
      <c r="G54" s="36">
        <f>D54/'время открытия'!C54</f>
        <v>206.37931034482759</v>
      </c>
      <c r="H54" s="249" t="str">
        <f>СВОД!E54</f>
        <v>Петухов</v>
      </c>
      <c r="L54" s="214"/>
    </row>
    <row r="55" spans="1:12">
      <c r="A55" s="1">
        <v>54</v>
      </c>
      <c r="B55" s="136" t="s">
        <v>55</v>
      </c>
      <c r="C55" s="174">
        <f>F55*'время открытия'!C55</f>
        <v>7186.95652173913</v>
      </c>
      <c r="D55" s="194">
        <v>6187</v>
      </c>
      <c r="E55" s="5">
        <f t="shared" si="0"/>
        <v>86.086509376890504</v>
      </c>
      <c r="F55" s="36">
        <v>231.83730715287516</v>
      </c>
      <c r="G55" s="36">
        <f>D55/'время открытия'!C55</f>
        <v>199.58064516129033</v>
      </c>
      <c r="H55" s="249" t="str">
        <f>СВОД!E55</f>
        <v>Жарникова</v>
      </c>
      <c r="L55" s="214"/>
    </row>
    <row r="56" spans="1:12">
      <c r="A56" s="1">
        <v>55</v>
      </c>
      <c r="B56" s="136" t="s">
        <v>56</v>
      </c>
      <c r="C56" s="174">
        <f>F56*'время открытия'!C56</f>
        <v>11221.649484536083</v>
      </c>
      <c r="D56" s="194">
        <v>10988</v>
      </c>
      <c r="E56" s="5">
        <f t="shared" si="0"/>
        <v>97.917868626550302</v>
      </c>
      <c r="F56" s="36">
        <v>361.98869304955105</v>
      </c>
      <c r="G56" s="36">
        <f>D56/'время открытия'!C56</f>
        <v>354.45161290322579</v>
      </c>
      <c r="H56" s="249" t="str">
        <f>СВОД!E56</f>
        <v>Жарникова</v>
      </c>
      <c r="L56" s="214"/>
    </row>
    <row r="57" spans="1:12">
      <c r="A57" s="1">
        <v>56</v>
      </c>
      <c r="B57" s="136" t="s">
        <v>57</v>
      </c>
      <c r="C57" s="174">
        <f>F57*'время открытия'!C57</f>
        <v>15470.588235294117</v>
      </c>
      <c r="D57" s="194">
        <v>14715</v>
      </c>
      <c r="E57" s="5">
        <f t="shared" si="0"/>
        <v>95.115969581749056</v>
      </c>
      <c r="F57" s="36">
        <v>499.05123339658445</v>
      </c>
      <c r="G57" s="36">
        <f>D57/'время открытия'!C57</f>
        <v>474.67741935483872</v>
      </c>
      <c r="H57" s="249" t="str">
        <f>СВОД!E57</f>
        <v>Жарникова</v>
      </c>
      <c r="L57" s="214"/>
    </row>
    <row r="58" spans="1:12">
      <c r="A58" s="1">
        <v>58</v>
      </c>
      <c r="B58" s="136" t="s">
        <v>59</v>
      </c>
      <c r="C58" s="174">
        <f>F58*'время открытия'!C58</f>
        <v>10452.471482889734</v>
      </c>
      <c r="D58" s="194">
        <v>10419</v>
      </c>
      <c r="E58" s="5">
        <f t="shared" si="0"/>
        <v>99.679774463441248</v>
      </c>
      <c r="F58" s="36">
        <v>337.17649944805595</v>
      </c>
      <c r="G58" s="36">
        <f>D58/'время открытия'!C58</f>
        <v>336.09677419354841</v>
      </c>
      <c r="H58" s="249" t="str">
        <f>СВОД!E58</f>
        <v>Ахрамеева</v>
      </c>
      <c r="L58" s="214"/>
    </row>
    <row r="59" spans="1:12">
      <c r="A59" s="1">
        <v>59</v>
      </c>
      <c r="B59" s="136" t="s">
        <v>60</v>
      </c>
      <c r="C59" s="174">
        <f>F59*'время открытия'!C59</f>
        <v>8592.2746781115875</v>
      </c>
      <c r="D59" s="194">
        <v>8300</v>
      </c>
      <c r="E59" s="5">
        <f t="shared" si="0"/>
        <v>96.598401598401608</v>
      </c>
      <c r="F59" s="36">
        <v>277.17015090682543</v>
      </c>
      <c r="G59" s="36">
        <f>D59/'время открытия'!C59</f>
        <v>267.74193548387098</v>
      </c>
      <c r="H59" s="249" t="str">
        <f>СВОД!E59</f>
        <v>Ахрамеева</v>
      </c>
      <c r="L59" s="214"/>
    </row>
    <row r="60" spans="1:12">
      <c r="A60" s="1">
        <v>60</v>
      </c>
      <c r="B60" s="136" t="s">
        <v>61</v>
      </c>
      <c r="C60" s="174">
        <f>F60*'время открытия'!C60</f>
        <v>11966.183574879227</v>
      </c>
      <c r="D60" s="194">
        <v>11775</v>
      </c>
      <c r="E60" s="5">
        <f t="shared" si="0"/>
        <v>98.402301170771096</v>
      </c>
      <c r="F60" s="36">
        <v>386.00592177029768</v>
      </c>
      <c r="G60" s="36">
        <f>D60/'время открытия'!C60</f>
        <v>379.83870967741933</v>
      </c>
      <c r="H60" s="249" t="str">
        <f>СВОД!E60</f>
        <v>Ахрамеева</v>
      </c>
      <c r="L60" s="214"/>
    </row>
    <row r="61" spans="1:12">
      <c r="A61" s="1">
        <v>61</v>
      </c>
      <c r="B61" s="136" t="s">
        <v>62</v>
      </c>
      <c r="C61" s="174">
        <f>F61*'время открытия'!C61</f>
        <v>5861.2244897959181</v>
      </c>
      <c r="D61" s="194">
        <v>5878</v>
      </c>
      <c r="E61" s="5">
        <f t="shared" si="0"/>
        <v>100.28621169916434</v>
      </c>
      <c r="F61" s="36">
        <v>209.32944606413994</v>
      </c>
      <c r="G61" s="36">
        <f>D61/'время открытия'!C61</f>
        <v>209.92857142857142</v>
      </c>
      <c r="H61" s="249" t="str">
        <f>СВОД!E61</f>
        <v>Трусов</v>
      </c>
      <c r="L61" s="214"/>
    </row>
    <row r="62" spans="1:12">
      <c r="A62" s="1">
        <v>62</v>
      </c>
      <c r="B62" s="136" t="s">
        <v>63</v>
      </c>
      <c r="C62" s="174">
        <f>F62*'время открытия'!C62</f>
        <v>10103.960396039603</v>
      </c>
      <c r="D62" s="194">
        <v>9515</v>
      </c>
      <c r="E62" s="5">
        <f t="shared" si="0"/>
        <v>94.170994610485053</v>
      </c>
      <c r="F62" s="36">
        <v>325.93420632385818</v>
      </c>
      <c r="G62" s="36">
        <f>D62/'время открытия'!C62</f>
        <v>306.93548387096774</v>
      </c>
      <c r="H62" s="249" t="str">
        <f>СВОД!E62</f>
        <v>Неуймина</v>
      </c>
      <c r="L62" s="214"/>
    </row>
    <row r="63" spans="1:12">
      <c r="A63" s="1">
        <v>63</v>
      </c>
      <c r="B63" s="136" t="s">
        <v>64</v>
      </c>
      <c r="C63" s="174">
        <f>F63*'время открытия'!C63</f>
        <v>8719.6261682242985</v>
      </c>
      <c r="D63" s="194">
        <v>9440</v>
      </c>
      <c r="E63" s="5">
        <f t="shared" si="0"/>
        <v>108.2615219721329</v>
      </c>
      <c r="F63" s="36">
        <v>281.27826349110643</v>
      </c>
      <c r="G63" s="36">
        <f>D63/'время открытия'!C63</f>
        <v>304.51612903225805</v>
      </c>
      <c r="H63" s="249" t="str">
        <f>СВОД!E63</f>
        <v>Ахрамеева</v>
      </c>
      <c r="L63" s="214"/>
    </row>
    <row r="64" spans="1:12">
      <c r="A64" s="1">
        <v>64</v>
      </c>
      <c r="B64" s="136" t="s">
        <v>65</v>
      </c>
      <c r="C64" s="174">
        <f>F64*'время открытия'!C64</f>
        <v>11200</v>
      </c>
      <c r="D64" s="194">
        <v>9760</v>
      </c>
      <c r="E64" s="5">
        <f t="shared" si="0"/>
        <v>87.142857142857139</v>
      </c>
      <c r="F64" s="36">
        <v>361.29032258064518</v>
      </c>
      <c r="G64" s="36">
        <f>D64/'время открытия'!C64</f>
        <v>314.83870967741933</v>
      </c>
      <c r="H64" s="249" t="str">
        <f>СВОД!E64</f>
        <v>Мазырин</v>
      </c>
      <c r="L64" s="214"/>
    </row>
    <row r="65" spans="1:12">
      <c r="A65" s="1">
        <v>65</v>
      </c>
      <c r="B65" s="136" t="s">
        <v>66</v>
      </c>
      <c r="C65" s="174">
        <f>F65*'время открытия'!C65</f>
        <v>10812.206572769954</v>
      </c>
      <c r="D65" s="194">
        <v>9884</v>
      </c>
      <c r="E65" s="5">
        <f t="shared" si="0"/>
        <v>91.415197568389047</v>
      </c>
      <c r="F65" s="36">
        <v>348.78085718612755</v>
      </c>
      <c r="G65" s="36">
        <f>D65/'время открытия'!C65</f>
        <v>318.83870967741933</v>
      </c>
      <c r="H65" s="249" t="str">
        <f>СВОД!E65</f>
        <v>Калинина</v>
      </c>
      <c r="L65" s="214"/>
    </row>
    <row r="66" spans="1:12">
      <c r="A66" s="1">
        <v>66</v>
      </c>
      <c r="B66" s="136" t="s">
        <v>67</v>
      </c>
      <c r="C66" s="174">
        <f>F66*'время открытия'!C66</f>
        <v>7600.8230452674898</v>
      </c>
      <c r="D66" s="194">
        <v>7711</v>
      </c>
      <c r="E66" s="5">
        <f t="shared" ref="E66:E135" si="1">D66/C66*100</f>
        <v>101.44953979426097</v>
      </c>
      <c r="F66" s="36">
        <v>245.18784016991901</v>
      </c>
      <c r="G66" s="36">
        <f>D66/'время открытия'!C66</f>
        <v>248.74193548387098</v>
      </c>
      <c r="H66" s="249" t="str">
        <f>СВОД!E66</f>
        <v>Клементьева</v>
      </c>
      <c r="L66" s="214"/>
    </row>
    <row r="67" spans="1:12">
      <c r="A67" s="1">
        <v>67</v>
      </c>
      <c r="B67" s="136" t="s">
        <v>68</v>
      </c>
      <c r="C67" s="174">
        <f>F67*'время открытия'!C67</f>
        <v>12101.5625</v>
      </c>
      <c r="D67" s="194">
        <v>12655</v>
      </c>
      <c r="E67" s="5">
        <f t="shared" si="1"/>
        <v>104.57327307940606</v>
      </c>
      <c r="F67" s="36">
        <v>390.37298387096774</v>
      </c>
      <c r="G67" s="36">
        <f>D67/'время открытия'!C67</f>
        <v>408.22580645161293</v>
      </c>
      <c r="H67" s="249" t="str">
        <f>СВОД!E67</f>
        <v>Мансурова</v>
      </c>
      <c r="L67" s="214"/>
    </row>
    <row r="68" spans="1:12">
      <c r="A68" s="1">
        <v>68</v>
      </c>
      <c r="B68" s="136" t="s">
        <v>69</v>
      </c>
      <c r="C68" s="174">
        <f>F68*'время открытия'!C68</f>
        <v>15215.384615384615</v>
      </c>
      <c r="D68" s="194">
        <v>13397</v>
      </c>
      <c r="E68" s="5">
        <f t="shared" si="1"/>
        <v>88.049039433771497</v>
      </c>
      <c r="F68" s="36">
        <v>490.81885856079401</v>
      </c>
      <c r="G68" s="36">
        <f>D68/'время открытия'!C68</f>
        <v>432.16129032258067</v>
      </c>
      <c r="H68" s="249" t="str">
        <f>СВОД!E68</f>
        <v>Ахтямова</v>
      </c>
      <c r="L68" s="214"/>
    </row>
    <row r="69" spans="1:12">
      <c r="A69" s="1">
        <v>69</v>
      </c>
      <c r="B69" s="136" t="s">
        <v>70</v>
      </c>
      <c r="C69" s="174">
        <f>F69*'время открытия'!C69</f>
        <v>13106.796116504855</v>
      </c>
      <c r="D69" s="194">
        <v>12454</v>
      </c>
      <c r="E69" s="5">
        <f t="shared" si="1"/>
        <v>95.019407407407414</v>
      </c>
      <c r="F69" s="36">
        <v>422.79987472596304</v>
      </c>
      <c r="G69" s="36">
        <f>D69/'время открытия'!C69</f>
        <v>401.74193548387098</v>
      </c>
      <c r="H69" s="249" t="str">
        <f>СВОД!E69</f>
        <v>Петухов</v>
      </c>
      <c r="L69" s="214"/>
    </row>
    <row r="70" spans="1:12">
      <c r="A70" s="1">
        <v>70</v>
      </c>
      <c r="B70" s="136" t="s">
        <v>71</v>
      </c>
      <c r="C70" s="174">
        <f>F70*'время открытия'!C70</f>
        <v>10725.868725868726</v>
      </c>
      <c r="D70" s="194">
        <v>11649</v>
      </c>
      <c r="E70" s="5">
        <f t="shared" si="1"/>
        <v>108.60658747300216</v>
      </c>
      <c r="F70" s="36">
        <v>345.99576535060407</v>
      </c>
      <c r="G70" s="36">
        <f>D70/'время открытия'!C70</f>
        <v>375.77419354838707</v>
      </c>
      <c r="H70" s="249" t="str">
        <f>СВОД!E70</f>
        <v>Мансурова</v>
      </c>
      <c r="L70" s="214"/>
    </row>
    <row r="71" spans="1:12">
      <c r="A71" s="1">
        <v>71</v>
      </c>
      <c r="B71" s="136" t="s">
        <v>72</v>
      </c>
      <c r="C71" s="174">
        <f>F71*'время открытия'!C71</f>
        <v>11400.990099009901</v>
      </c>
      <c r="D71" s="194">
        <v>11876</v>
      </c>
      <c r="E71" s="5">
        <f t="shared" si="1"/>
        <v>104.1663916630482</v>
      </c>
      <c r="F71" s="36">
        <v>367.77387416160974</v>
      </c>
      <c r="G71" s="36">
        <f>D71/'время открытия'!C71</f>
        <v>383.09677419354841</v>
      </c>
      <c r="H71" s="249" t="str">
        <f>СВОД!E71</f>
        <v>Хасанов</v>
      </c>
      <c r="L71" s="214"/>
    </row>
    <row r="72" spans="1:12">
      <c r="A72" s="1">
        <v>72</v>
      </c>
      <c r="B72" s="136" t="s">
        <v>73</v>
      </c>
      <c r="C72" s="174">
        <f>F72*'время открытия'!C72</f>
        <v>5704.4334975369457</v>
      </c>
      <c r="D72" s="194">
        <v>6462</v>
      </c>
      <c r="E72" s="5">
        <f t="shared" si="1"/>
        <v>113.28031088082902</v>
      </c>
      <c r="F72" s="36">
        <v>184.01398379151436</v>
      </c>
      <c r="G72" s="36">
        <f>D72/'время открытия'!C72</f>
        <v>208.45161290322579</v>
      </c>
      <c r="H72" s="249" t="str">
        <f>СВОД!E72</f>
        <v>Савченко</v>
      </c>
      <c r="L72" s="214"/>
    </row>
    <row r="73" spans="1:12">
      <c r="A73" s="1">
        <v>73</v>
      </c>
      <c r="B73" s="136" t="s">
        <v>165</v>
      </c>
      <c r="C73" s="174">
        <f>F73*'время открытия'!C73</f>
        <v>6670.588235294118</v>
      </c>
      <c r="D73" s="194">
        <v>7108</v>
      </c>
      <c r="E73" s="5">
        <f t="shared" si="1"/>
        <v>106.55731922398589</v>
      </c>
      <c r="F73" s="36">
        <v>215.18026565464896</v>
      </c>
      <c r="G73" s="36">
        <f>D73/'время открытия'!C73</f>
        <v>229.29032258064515</v>
      </c>
      <c r="H73" s="249" t="str">
        <f>СВОД!E73</f>
        <v>Савченко</v>
      </c>
      <c r="L73" s="214"/>
    </row>
    <row r="74" spans="1:12">
      <c r="A74" s="1">
        <v>74</v>
      </c>
      <c r="B74" s="136" t="s">
        <v>166</v>
      </c>
      <c r="C74" s="174">
        <f>F74*'время открытия'!C74</f>
        <v>8564.3564356435636</v>
      </c>
      <c r="D74" s="194">
        <v>8994</v>
      </c>
      <c r="E74" s="5">
        <f t="shared" si="1"/>
        <v>105.01664739884393</v>
      </c>
      <c r="F74" s="36">
        <v>276.26956244011495</v>
      </c>
      <c r="G74" s="36">
        <f>D74/'время открытия'!C74</f>
        <v>290.12903225806451</v>
      </c>
      <c r="H74" s="249" t="str">
        <f>СВОД!E74</f>
        <v>Жарникова</v>
      </c>
      <c r="L74" s="214"/>
    </row>
    <row r="75" spans="1:12">
      <c r="A75" s="132">
        <v>75</v>
      </c>
      <c r="B75" s="133" t="s">
        <v>568</v>
      </c>
      <c r="C75" s="174">
        <f>F75*'время открытия'!C75</f>
        <v>10995.744680851063</v>
      </c>
      <c r="D75" s="194">
        <v>11385</v>
      </c>
      <c r="E75" s="5">
        <f t="shared" si="1"/>
        <v>103.54005417956658</v>
      </c>
      <c r="F75" s="36">
        <v>354.70144131777624</v>
      </c>
      <c r="G75" s="36">
        <f>D75/'время открытия'!C75</f>
        <v>367.25806451612902</v>
      </c>
      <c r="H75" s="249" t="str">
        <f>СВОД!E75</f>
        <v>Хасанов</v>
      </c>
      <c r="L75" s="214"/>
    </row>
    <row r="76" spans="1:12">
      <c r="A76" s="132">
        <v>76</v>
      </c>
      <c r="B76" s="133" t="s">
        <v>478</v>
      </c>
      <c r="C76" s="174">
        <f>F76*'время открытия'!C76</f>
        <v>4745.1923076923076</v>
      </c>
      <c r="D76" s="194">
        <v>4288</v>
      </c>
      <c r="E76" s="5">
        <f t="shared" si="1"/>
        <v>90.365146909827772</v>
      </c>
      <c r="F76" s="36">
        <v>169.47115384615384</v>
      </c>
      <c r="G76" s="36">
        <f>D76/'время открытия'!C76</f>
        <v>153.14285714285714</v>
      </c>
      <c r="H76" s="249" t="str">
        <f>СВОД!E76</f>
        <v>Трусов</v>
      </c>
      <c r="L76" s="214"/>
    </row>
    <row r="77" spans="1:12">
      <c r="A77" s="1">
        <v>77</v>
      </c>
      <c r="B77" s="2" t="s">
        <v>445</v>
      </c>
      <c r="C77" s="174">
        <f>F77*'время открытия'!C77</f>
        <v>9649.542015133411</v>
      </c>
      <c r="D77" s="194">
        <v>10246</v>
      </c>
      <c r="E77" s="5">
        <f t="shared" si="1"/>
        <v>106.18120511762281</v>
      </c>
      <c r="F77" s="36">
        <v>321.65140050444705</v>
      </c>
      <c r="G77" s="36">
        <f>D77/'время открытия'!C77</f>
        <v>341.53333333333336</v>
      </c>
      <c r="H77" s="249" t="str">
        <f>СВОД!E77</f>
        <v>Хасанов</v>
      </c>
      <c r="L77" s="214"/>
    </row>
    <row r="78" spans="1:12">
      <c r="A78" s="132">
        <v>78</v>
      </c>
      <c r="B78" s="133" t="s">
        <v>444</v>
      </c>
      <c r="C78" s="174">
        <f>F78*'время открытия'!C78</f>
        <v>9825.757575757576</v>
      </c>
      <c r="D78" s="194">
        <v>9274</v>
      </c>
      <c r="E78" s="5">
        <f t="shared" si="1"/>
        <v>94.384579799537391</v>
      </c>
      <c r="F78" s="36">
        <v>316.95992179863146</v>
      </c>
      <c r="G78" s="36">
        <f>D78/'время открытия'!C78</f>
        <v>299.16129032258067</v>
      </c>
      <c r="H78" s="249" t="str">
        <f>СВОД!E78</f>
        <v>Ахрамеева</v>
      </c>
      <c r="L78" s="214"/>
    </row>
    <row r="79" spans="1:12">
      <c r="A79" s="132">
        <v>79</v>
      </c>
      <c r="B79" s="133" t="s">
        <v>482</v>
      </c>
      <c r="C79" s="174">
        <f>F79*'время открытия'!C79</f>
        <v>15911.894273127753</v>
      </c>
      <c r="D79" s="194">
        <v>15464</v>
      </c>
      <c r="E79" s="5">
        <f t="shared" si="1"/>
        <v>97.185160575858248</v>
      </c>
      <c r="F79" s="36">
        <v>513.28691203637914</v>
      </c>
      <c r="G79" s="36">
        <f>D79/'время открытия'!C79</f>
        <v>498.83870967741933</v>
      </c>
      <c r="H79" s="249" t="str">
        <f>СВОД!E79</f>
        <v>Клементьева</v>
      </c>
      <c r="L79" s="214"/>
    </row>
    <row r="80" spans="1:12">
      <c r="A80" s="1">
        <v>80</v>
      </c>
      <c r="B80" s="2" t="s">
        <v>475</v>
      </c>
      <c r="C80" s="174">
        <f>F80*'время открытия'!C80</f>
        <v>5355</v>
      </c>
      <c r="D80" s="194">
        <v>5719</v>
      </c>
      <c r="E80" s="5">
        <f t="shared" si="1"/>
        <v>106.79738562091504</v>
      </c>
      <c r="F80" s="36">
        <v>172.74193548387098</v>
      </c>
      <c r="G80" s="36">
        <f>D80/'время открытия'!C80</f>
        <v>184.48387096774192</v>
      </c>
      <c r="H80" s="249" t="str">
        <f>СВОД!E80</f>
        <v>Емельянова</v>
      </c>
      <c r="L80" s="214"/>
    </row>
    <row r="81" spans="1:12">
      <c r="A81" s="132">
        <v>81</v>
      </c>
      <c r="B81" s="151" t="s">
        <v>514</v>
      </c>
      <c r="C81" s="174">
        <f>F81*'время открытия'!C81</f>
        <v>11147.321428571429</v>
      </c>
      <c r="D81" s="194">
        <v>10120</v>
      </c>
      <c r="E81" s="5">
        <f t="shared" si="1"/>
        <v>90.784140969162991</v>
      </c>
      <c r="F81" s="36">
        <v>359.59101382488484</v>
      </c>
      <c r="G81" s="36">
        <f>D81/'время открытия'!C81</f>
        <v>326.45161290322579</v>
      </c>
      <c r="H81" s="249" t="str">
        <f>СВОД!E81</f>
        <v>Дарьин</v>
      </c>
      <c r="L81" s="214"/>
    </row>
    <row r="82" spans="1:12">
      <c r="A82" s="132">
        <v>82</v>
      </c>
      <c r="B82" s="133" t="s">
        <v>473</v>
      </c>
      <c r="C82" s="174">
        <f>F82*'время открытия'!C82</f>
        <v>9165.8767772511856</v>
      </c>
      <c r="D82" s="194">
        <v>8514</v>
      </c>
      <c r="E82" s="5">
        <f t="shared" si="1"/>
        <v>92.888004136504648</v>
      </c>
      <c r="F82" s="36">
        <v>295.67344442745758</v>
      </c>
      <c r="G82" s="36">
        <f>D82/'время открытия'!C82</f>
        <v>274.64516129032256</v>
      </c>
      <c r="H82" s="249" t="str">
        <f>СВОД!E82</f>
        <v>Неуймина</v>
      </c>
      <c r="L82" s="214"/>
    </row>
    <row r="83" spans="1:12">
      <c r="A83" s="1">
        <v>83</v>
      </c>
      <c r="B83" s="2" t="s">
        <v>502</v>
      </c>
      <c r="C83" s="174">
        <f>F83*'время открытия'!C83</f>
        <v>9485.5769230769238</v>
      </c>
      <c r="D83" s="194">
        <v>9962</v>
      </c>
      <c r="E83" s="5">
        <f t="shared" si="1"/>
        <v>105.02260516979219</v>
      </c>
      <c r="F83" s="36">
        <v>305.98635235732013</v>
      </c>
      <c r="G83" s="36">
        <f>D83/'время открытия'!C83</f>
        <v>321.35483870967744</v>
      </c>
      <c r="H83" s="249" t="str">
        <f>СВОД!E83</f>
        <v>Мансурова</v>
      </c>
      <c r="L83" s="214"/>
    </row>
    <row r="84" spans="1:12">
      <c r="A84" s="1">
        <v>84</v>
      </c>
      <c r="B84" s="2" t="s">
        <v>479</v>
      </c>
      <c r="C84" s="174">
        <f>F84*'время открытия'!C84</f>
        <v>8478.7644787644786</v>
      </c>
      <c r="D84" s="194">
        <v>10742</v>
      </c>
      <c r="E84" s="5">
        <f t="shared" si="1"/>
        <v>126.69298724954463</v>
      </c>
      <c r="F84" s="36">
        <v>273.50853157304772</v>
      </c>
      <c r="G84" s="36">
        <f>D84/'время открытия'!C84</f>
        <v>346.51612903225805</v>
      </c>
      <c r="H84" s="249" t="str">
        <f>СВОД!E84</f>
        <v>Савченко</v>
      </c>
      <c r="L84" s="214"/>
    </row>
    <row r="85" spans="1:12">
      <c r="A85" s="1">
        <v>85</v>
      </c>
      <c r="B85" s="2" t="s">
        <v>474</v>
      </c>
      <c r="C85" s="174">
        <f>F85*'время открытия'!C85</f>
        <v>14218.75</v>
      </c>
      <c r="D85" s="194">
        <v>15463</v>
      </c>
      <c r="E85" s="5">
        <f t="shared" si="1"/>
        <v>108.75076923076922</v>
      </c>
      <c r="F85" s="36">
        <v>458.66935483870969</v>
      </c>
      <c r="G85" s="36">
        <f>D85/'время открытия'!C85</f>
        <v>498.80645161290323</v>
      </c>
      <c r="H85" s="249" t="str">
        <f>СВОД!E85</f>
        <v>Мазырин</v>
      </c>
      <c r="L85" s="214"/>
    </row>
    <row r="86" spans="1:12">
      <c r="A86" s="1">
        <v>86</v>
      </c>
      <c r="B86" s="2" t="s">
        <v>480</v>
      </c>
      <c r="C86" s="174">
        <f>F86*'время открытия'!C86</f>
        <v>10395.348837209302</v>
      </c>
      <c r="D86" s="194">
        <v>10802</v>
      </c>
      <c r="E86" s="5">
        <f t="shared" si="1"/>
        <v>103.91185682326622</v>
      </c>
      <c r="F86" s="36">
        <v>335.33383345836455</v>
      </c>
      <c r="G86" s="36">
        <f>D86/'время открытия'!C86</f>
        <v>348.45161290322579</v>
      </c>
      <c r="H86" s="249" t="str">
        <f>СВОД!E86</f>
        <v>Жарникова</v>
      </c>
      <c r="L86" s="214"/>
    </row>
    <row r="87" spans="1:12">
      <c r="A87" s="1">
        <v>87</v>
      </c>
      <c r="B87" s="2" t="s">
        <v>481</v>
      </c>
      <c r="C87" s="174">
        <f>F87*'время открытия'!C87</f>
        <v>8840.5172413793098</v>
      </c>
      <c r="D87" s="194">
        <v>8536</v>
      </c>
      <c r="E87" s="5">
        <f t="shared" si="1"/>
        <v>96.555436372501219</v>
      </c>
      <c r="F87" s="36">
        <v>285.17797552836481</v>
      </c>
      <c r="G87" s="36">
        <f>D87/'время открытия'!C87</f>
        <v>275.35483870967744</v>
      </c>
      <c r="H87" s="249" t="str">
        <f>СВОД!E87</f>
        <v>Мансурова</v>
      </c>
      <c r="L87" s="214"/>
    </row>
    <row r="88" spans="1:12">
      <c r="A88" s="1">
        <v>88</v>
      </c>
      <c r="B88" s="136" t="s">
        <v>503</v>
      </c>
      <c r="C88" s="174">
        <f>F88*'время открытия'!C88</f>
        <v>10072.538860103627</v>
      </c>
      <c r="D88" s="194">
        <v>10425</v>
      </c>
      <c r="E88" s="5">
        <f t="shared" si="1"/>
        <v>103.49922839506173</v>
      </c>
      <c r="F88" s="36">
        <v>324.92060839043955</v>
      </c>
      <c r="G88" s="36">
        <f>D88/'время открытия'!C88</f>
        <v>336.29032258064518</v>
      </c>
      <c r="H88" s="249" t="str">
        <f>СВОД!E88</f>
        <v>Жарникова</v>
      </c>
      <c r="L88" s="214"/>
    </row>
    <row r="89" spans="1:12">
      <c r="A89" s="1">
        <v>89</v>
      </c>
      <c r="B89" s="2" t="s">
        <v>507</v>
      </c>
      <c r="C89" s="174">
        <f>F89*'время открытия'!C89</f>
        <v>9352.1126760563384</v>
      </c>
      <c r="D89" s="194">
        <v>10098</v>
      </c>
      <c r="E89" s="5">
        <f t="shared" si="1"/>
        <v>107.97560240963855</v>
      </c>
      <c r="F89" s="36">
        <v>301.6810540663335</v>
      </c>
      <c r="G89" s="36">
        <f>D89/'время открытия'!C89</f>
        <v>325.74193548387098</v>
      </c>
      <c r="H89" s="249" t="str">
        <f>СВОД!E89</f>
        <v>Калинина</v>
      </c>
      <c r="L89" s="214"/>
    </row>
    <row r="90" spans="1:12">
      <c r="A90" s="132">
        <v>90</v>
      </c>
      <c r="B90" s="133" t="s">
        <v>537</v>
      </c>
      <c r="C90" s="174">
        <f>F90*'время открытия'!C90</f>
        <v>8631.5789473684217</v>
      </c>
      <c r="D90" s="194">
        <v>8785</v>
      </c>
      <c r="E90" s="5">
        <f t="shared" si="1"/>
        <v>101.77743902439022</v>
      </c>
      <c r="F90" s="36">
        <v>297.64065335753179</v>
      </c>
      <c r="G90" s="36">
        <f>D90/'время открытия'!C90</f>
        <v>302.93103448275861</v>
      </c>
      <c r="H90" s="249" t="str">
        <f>СВОД!E90</f>
        <v>Калинина</v>
      </c>
      <c r="L90" s="214"/>
    </row>
    <row r="91" spans="1:12">
      <c r="A91" s="132">
        <v>91</v>
      </c>
      <c r="B91" s="133" t="s">
        <v>505</v>
      </c>
      <c r="C91" s="174">
        <f>F91*'время открытия'!C91</f>
        <v>13712.962962962964</v>
      </c>
      <c r="D91" s="194">
        <v>14396</v>
      </c>
      <c r="E91" s="5">
        <f t="shared" si="1"/>
        <v>104.98095881161377</v>
      </c>
      <c r="F91" s="36">
        <v>442.35364396654722</v>
      </c>
      <c r="G91" s="36">
        <f>D91/'время открытия'!C91</f>
        <v>464.38709677419354</v>
      </c>
      <c r="H91" s="249" t="str">
        <f>СВОД!E91</f>
        <v>Ахрамеева</v>
      </c>
      <c r="L91" s="214"/>
    </row>
    <row r="92" spans="1:12">
      <c r="A92" s="1">
        <v>92</v>
      </c>
      <c r="B92" s="136" t="s">
        <v>517</v>
      </c>
      <c r="C92" s="174">
        <f>F92*'время открытия'!C92</f>
        <v>8273.1640356897733</v>
      </c>
      <c r="D92" s="194">
        <v>8614</v>
      </c>
      <c r="E92" s="5">
        <f t="shared" si="1"/>
        <v>104.11977766716443</v>
      </c>
      <c r="F92" s="36">
        <v>275.77213452299247</v>
      </c>
      <c r="G92" s="36">
        <f>D92/'время открытия'!C92</f>
        <v>287.13333333333333</v>
      </c>
      <c r="H92" s="249" t="str">
        <f>СВОД!E92</f>
        <v>Мансурова</v>
      </c>
      <c r="L92" s="214"/>
    </row>
    <row r="93" spans="1:12">
      <c r="A93" s="1">
        <v>93</v>
      </c>
      <c r="B93" s="136" t="s">
        <v>520</v>
      </c>
      <c r="C93" s="174">
        <f>F93*'время открытия'!C93</f>
        <v>7331.3609467455617</v>
      </c>
      <c r="D93" s="194">
        <v>7583</v>
      </c>
      <c r="E93" s="5">
        <f t="shared" si="1"/>
        <v>103.43236481033091</v>
      </c>
      <c r="F93" s="36">
        <v>252.805549887778</v>
      </c>
      <c r="G93" s="36">
        <f>D93/'время открытия'!C93</f>
        <v>261.48275862068965</v>
      </c>
      <c r="H93" s="249" t="str">
        <f>СВОД!E93</f>
        <v>Клементьева</v>
      </c>
      <c r="L93" s="214"/>
    </row>
    <row r="94" spans="1:12">
      <c r="A94" s="1">
        <v>94</v>
      </c>
      <c r="B94" s="136" t="s">
        <v>516</v>
      </c>
      <c r="C94" s="174">
        <f>F94*'время открытия'!C94</f>
        <v>13599.862731640356</v>
      </c>
      <c r="D94" s="194">
        <v>12311</v>
      </c>
      <c r="E94" s="5">
        <f t="shared" si="1"/>
        <v>90.522972495584156</v>
      </c>
      <c r="F94" s="36">
        <v>453.3287577213452</v>
      </c>
      <c r="G94" s="36">
        <f>D94/'время открытия'!C94</f>
        <v>410.36666666666667</v>
      </c>
      <c r="H94" s="249" t="str">
        <f>СВОД!E94</f>
        <v>Клементьева</v>
      </c>
      <c r="L94" s="214"/>
    </row>
    <row r="95" spans="1:12">
      <c r="A95" s="1">
        <v>95</v>
      </c>
      <c r="B95" s="136" t="s">
        <v>543</v>
      </c>
      <c r="C95" s="174">
        <f>F95*'время открытия'!C95</f>
        <v>5210</v>
      </c>
      <c r="D95" s="194">
        <v>5349</v>
      </c>
      <c r="E95" s="5">
        <f t="shared" si="1"/>
        <v>102.66794625719771</v>
      </c>
      <c r="F95" s="36">
        <v>168.06451612903226</v>
      </c>
      <c r="G95" s="36">
        <f>D95/'время открытия'!C95</f>
        <v>172.54838709677421</v>
      </c>
      <c r="H95" s="249" t="str">
        <f>СВОД!E95</f>
        <v>Коровина</v>
      </c>
      <c r="L95" s="214"/>
    </row>
    <row r="96" spans="1:12">
      <c r="A96" s="1">
        <v>96</v>
      </c>
      <c r="B96" s="136" t="s">
        <v>525</v>
      </c>
      <c r="C96" s="174">
        <f>F96*'время открытия'!C96</f>
        <v>12723.004694835681</v>
      </c>
      <c r="D96" s="194">
        <v>12800</v>
      </c>
      <c r="E96" s="5">
        <f t="shared" si="1"/>
        <v>100.60516605166052</v>
      </c>
      <c r="F96" s="36">
        <v>410.41950628502195</v>
      </c>
      <c r="G96" s="36">
        <f>D96/'время открытия'!C96</f>
        <v>412.90322580645159</v>
      </c>
      <c r="H96" s="249" t="str">
        <f>СВОД!E96</f>
        <v>Калинина</v>
      </c>
      <c r="L96" s="214"/>
    </row>
    <row r="97" spans="1:12">
      <c r="A97" s="1">
        <v>97</v>
      </c>
      <c r="B97" s="136" t="s">
        <v>548</v>
      </c>
      <c r="C97" s="174">
        <f>F97*'время открытия'!C97</f>
        <v>10393.034825870647</v>
      </c>
      <c r="D97" s="194">
        <v>10283</v>
      </c>
      <c r="E97" s="5">
        <f t="shared" si="1"/>
        <v>98.941263762565811</v>
      </c>
      <c r="F97" s="36">
        <v>335.2591879313112</v>
      </c>
      <c r="G97" s="36">
        <f>D97/'время открытия'!C97</f>
        <v>331.70967741935482</v>
      </c>
      <c r="H97" s="249" t="str">
        <f>СВОД!E97</f>
        <v>Коровина</v>
      </c>
      <c r="L97" s="214"/>
    </row>
    <row r="98" spans="1:12">
      <c r="A98" s="1">
        <v>98</v>
      </c>
      <c r="B98" s="136" t="s">
        <v>526</v>
      </c>
      <c r="C98" s="174">
        <f>F98*'время открытия'!C98</f>
        <v>9990.6103286384969</v>
      </c>
      <c r="D98" s="194">
        <v>10387</v>
      </c>
      <c r="E98" s="5">
        <f t="shared" si="1"/>
        <v>103.96762218045114</v>
      </c>
      <c r="F98" s="36">
        <v>322.2777525367257</v>
      </c>
      <c r="G98" s="36">
        <f>D98/'время открытия'!C98</f>
        <v>335.06451612903226</v>
      </c>
      <c r="H98" s="249" t="str">
        <f>СВОД!E98</f>
        <v>Калинина</v>
      </c>
      <c r="L98" s="214"/>
    </row>
    <row r="99" spans="1:12">
      <c r="A99" s="1">
        <v>99</v>
      </c>
      <c r="B99" s="136" t="s">
        <v>529</v>
      </c>
      <c r="C99" s="174">
        <f>F99*'время открытия'!C99</f>
        <v>10605.504587155963</v>
      </c>
      <c r="D99" s="194">
        <v>10591</v>
      </c>
      <c r="E99" s="5">
        <f t="shared" si="1"/>
        <v>99.863235294117644</v>
      </c>
      <c r="F99" s="36">
        <v>342.11305119857946</v>
      </c>
      <c r="G99" s="36">
        <f>D99/'время открытия'!C99</f>
        <v>341.64516129032256</v>
      </c>
      <c r="H99" s="249" t="str">
        <f>СВОД!E99</f>
        <v>Коровина</v>
      </c>
      <c r="L99" s="214"/>
    </row>
    <row r="100" spans="1:12">
      <c r="A100" s="1">
        <v>100</v>
      </c>
      <c r="B100" s="136" t="s">
        <v>610</v>
      </c>
      <c r="C100" s="174">
        <f>F100*'время открытия'!C100</f>
        <v>6911.7647058823532</v>
      </c>
      <c r="D100" s="194">
        <v>7502</v>
      </c>
      <c r="E100" s="5">
        <f t="shared" si="1"/>
        <v>108.53957446808511</v>
      </c>
      <c r="F100" s="36">
        <v>222.96015180265655</v>
      </c>
      <c r="G100" s="36">
        <f>D100/'время открытия'!C100</f>
        <v>242</v>
      </c>
      <c r="H100" s="249" t="str">
        <f>СВОД!E100</f>
        <v>Емельянова</v>
      </c>
      <c r="L100" s="214"/>
    </row>
    <row r="101" spans="1:12">
      <c r="A101" s="1">
        <v>101</v>
      </c>
      <c r="B101" s="136" t="s">
        <v>523</v>
      </c>
      <c r="C101" s="174">
        <f>F101*'время открытия'!C101</f>
        <v>5577.5862068965516</v>
      </c>
      <c r="D101" s="194">
        <v>6142</v>
      </c>
      <c r="E101" s="5">
        <f t="shared" si="1"/>
        <v>110.1193199381762</v>
      </c>
      <c r="F101" s="36">
        <v>179.92213570634038</v>
      </c>
      <c r="G101" s="36">
        <f>D101/'время открытия'!C101</f>
        <v>198.12903225806451</v>
      </c>
      <c r="H101" s="249" t="str">
        <f>СВОД!E101</f>
        <v>Савченко</v>
      </c>
      <c r="L101" s="214"/>
    </row>
    <row r="102" spans="1:12">
      <c r="A102" s="132">
        <v>102</v>
      </c>
      <c r="B102" s="151" t="s">
        <v>522</v>
      </c>
      <c r="C102" s="174">
        <f>F102*'время открытия'!C102</f>
        <v>8815.3846153846152</v>
      </c>
      <c r="D102" s="194">
        <v>8877</v>
      </c>
      <c r="E102" s="5">
        <f t="shared" si="1"/>
        <v>100.69895287958116</v>
      </c>
      <c r="F102" s="36">
        <v>303.9787798408488</v>
      </c>
      <c r="G102" s="36">
        <f>D102/'время открытия'!C102</f>
        <v>306.10344827586209</v>
      </c>
      <c r="H102" s="249" t="str">
        <f>СВОД!E102</f>
        <v>Клементьева</v>
      </c>
      <c r="L102" s="214"/>
    </row>
    <row r="103" spans="1:12">
      <c r="A103" s="132">
        <v>103</v>
      </c>
      <c r="B103" s="151" t="s">
        <v>539</v>
      </c>
      <c r="C103" s="174">
        <f>F103*'время открытия'!C103</f>
        <v>10203.980099502487</v>
      </c>
      <c r="D103" s="194">
        <v>11662</v>
      </c>
      <c r="E103" s="5">
        <f t="shared" si="1"/>
        <v>114.28873720136519</v>
      </c>
      <c r="F103" s="36">
        <v>329.16064837104796</v>
      </c>
      <c r="G103" s="36">
        <f>D103/'время открытия'!C103</f>
        <v>376.19354838709677</v>
      </c>
      <c r="H103" s="249" t="str">
        <f>СВОД!E103</f>
        <v>Мансурова</v>
      </c>
      <c r="L103" s="214"/>
    </row>
    <row r="104" spans="1:12">
      <c r="A104" s="132">
        <v>104</v>
      </c>
      <c r="B104" s="151" t="s">
        <v>540</v>
      </c>
      <c r="C104" s="174">
        <f>F104*'время открытия'!C104</f>
        <v>13591.346153846154</v>
      </c>
      <c r="D104" s="194">
        <v>13992</v>
      </c>
      <c r="E104" s="5">
        <f t="shared" si="1"/>
        <v>102.94785992217899</v>
      </c>
      <c r="F104" s="36">
        <v>438.43052109181144</v>
      </c>
      <c r="G104" s="36">
        <f>D104/'время открытия'!C104</f>
        <v>451.35483870967744</v>
      </c>
      <c r="H104" s="249" t="str">
        <f>СВОД!E104</f>
        <v>Хасанов</v>
      </c>
      <c r="L104" s="214"/>
    </row>
    <row r="105" spans="1:12">
      <c r="A105" s="132">
        <v>105</v>
      </c>
      <c r="B105" s="151" t="s">
        <v>648</v>
      </c>
      <c r="C105" s="174">
        <f>F105*'время открытия'!C105</f>
        <v>4200</v>
      </c>
      <c r="D105" s="194">
        <v>4745</v>
      </c>
      <c r="E105" s="5">
        <f t="shared" si="1"/>
        <v>112.97619047619048</v>
      </c>
      <c r="F105" s="36">
        <v>150</v>
      </c>
      <c r="G105" s="36">
        <f>D105/'время открытия'!C105</f>
        <v>169.46428571428572</v>
      </c>
      <c r="H105" s="249" t="str">
        <f>СВОД!E105</f>
        <v>Трусов</v>
      </c>
      <c r="L105" s="214"/>
    </row>
    <row r="106" spans="1:12">
      <c r="A106" s="1">
        <v>106</v>
      </c>
      <c r="B106" s="136" t="s">
        <v>535</v>
      </c>
      <c r="C106" s="174">
        <f>F106*'время открытия'!C106</f>
        <v>3849.3348756506653</v>
      </c>
      <c r="D106" s="194">
        <v>3741</v>
      </c>
      <c r="E106" s="5">
        <f t="shared" si="1"/>
        <v>97.185620915032672</v>
      </c>
      <c r="F106" s="36">
        <v>132.73568536726432</v>
      </c>
      <c r="G106" s="36">
        <f>D106/'время открытия'!C106</f>
        <v>129</v>
      </c>
      <c r="H106" s="249" t="str">
        <f>СВОД!E106</f>
        <v>Трусов</v>
      </c>
      <c r="L106" s="214"/>
    </row>
    <row r="107" spans="1:12">
      <c r="A107" s="132">
        <v>107</v>
      </c>
      <c r="B107" s="151" t="s">
        <v>536</v>
      </c>
      <c r="C107" s="174">
        <f>F107*'время открытия'!C107</f>
        <v>10649.641577060933</v>
      </c>
      <c r="D107" s="194">
        <v>11808</v>
      </c>
      <c r="E107" s="5">
        <f t="shared" si="1"/>
        <v>110.87697097181319</v>
      </c>
      <c r="F107" s="36">
        <v>354.98805256869775</v>
      </c>
      <c r="G107" s="36">
        <f>D107/'время открытия'!C107</f>
        <v>393.6</v>
      </c>
      <c r="H107" s="249" t="str">
        <f>СВОД!E107</f>
        <v>Мансурова</v>
      </c>
      <c r="L107" s="214"/>
    </row>
    <row r="108" spans="1:12">
      <c r="A108" s="1">
        <v>108</v>
      </c>
      <c r="B108" s="136" t="s">
        <v>541</v>
      </c>
      <c r="C108" s="174">
        <f>F108*'время открытия'!C108</f>
        <v>6108</v>
      </c>
      <c r="D108" s="194">
        <v>6840</v>
      </c>
      <c r="E108" s="5">
        <f t="shared" si="1"/>
        <v>111.98428290766209</v>
      </c>
      <c r="F108" s="36">
        <v>197.03225806451613</v>
      </c>
      <c r="G108" s="36">
        <f>D108/'время открытия'!C108</f>
        <v>220.64516129032259</v>
      </c>
      <c r="H108" s="249" t="str">
        <f>СВОД!E108</f>
        <v>Хасанов</v>
      </c>
      <c r="L108" s="214"/>
    </row>
    <row r="109" spans="1:12">
      <c r="A109" s="1">
        <v>109</v>
      </c>
      <c r="B109" s="136" t="s">
        <v>544</v>
      </c>
      <c r="C109" s="174">
        <f>F109*'время открытия'!C109</f>
        <v>11746.268656716418</v>
      </c>
      <c r="D109" s="194">
        <v>12127</v>
      </c>
      <c r="E109" s="5">
        <f t="shared" si="1"/>
        <v>103.2412960609911</v>
      </c>
      <c r="F109" s="36">
        <v>378.91189215214251</v>
      </c>
      <c r="G109" s="36">
        <f>D109/'время открытия'!C109</f>
        <v>391.19354838709677</v>
      </c>
      <c r="H109" s="249" t="str">
        <f>СВОД!E109</f>
        <v>Мансурова</v>
      </c>
      <c r="L109" s="214"/>
    </row>
    <row r="110" spans="1:12">
      <c r="A110" s="1">
        <v>110</v>
      </c>
      <c r="B110" s="136" t="s">
        <v>550</v>
      </c>
      <c r="C110" s="174">
        <f>F110*'время открытия'!C110</f>
        <v>8590.6976744186049</v>
      </c>
      <c r="D110" s="194">
        <v>8602</v>
      </c>
      <c r="E110" s="5">
        <f t="shared" si="1"/>
        <v>100.13156469951272</v>
      </c>
      <c r="F110" s="36">
        <v>277.11927981995501</v>
      </c>
      <c r="G110" s="36">
        <f>D110/'время открытия'!C110</f>
        <v>277.48387096774195</v>
      </c>
      <c r="H110" s="249" t="str">
        <f>СВОД!E110</f>
        <v>Мазырин</v>
      </c>
      <c r="L110" s="214"/>
    </row>
    <row r="111" spans="1:12">
      <c r="A111" s="132">
        <v>111</v>
      </c>
      <c r="B111" s="136" t="s">
        <v>552</v>
      </c>
      <c r="C111" s="174">
        <f>F111*'время открытия'!C111</f>
        <v>7574.2971887550202</v>
      </c>
      <c r="D111" s="194">
        <v>8592</v>
      </c>
      <c r="E111" s="5">
        <f t="shared" si="1"/>
        <v>113.43626723223754</v>
      </c>
      <c r="F111" s="36">
        <v>244.3321673791942</v>
      </c>
      <c r="G111" s="36">
        <f>D111/'время открытия'!C111</f>
        <v>277.16129032258067</v>
      </c>
      <c r="H111" s="249" t="str">
        <f>СВОД!E111</f>
        <v>Савченко</v>
      </c>
      <c r="L111" s="214"/>
    </row>
    <row r="112" spans="1:12">
      <c r="A112" s="1">
        <v>112</v>
      </c>
      <c r="B112" s="136" t="s">
        <v>549</v>
      </c>
      <c r="C112" s="174">
        <f>F112*'время открытия'!C112</f>
        <v>8164.5021645021643</v>
      </c>
      <c r="D112" s="194">
        <v>8087</v>
      </c>
      <c r="E112" s="5">
        <f t="shared" si="1"/>
        <v>99.050742311770946</v>
      </c>
      <c r="F112" s="36">
        <v>263.37103756458595</v>
      </c>
      <c r="G112" s="36">
        <f>D112/'время открытия'!C112</f>
        <v>260.87096774193549</v>
      </c>
      <c r="H112" s="249" t="str">
        <f>СВОД!E112</f>
        <v>Клементьева</v>
      </c>
      <c r="L112" s="214"/>
    </row>
    <row r="113" spans="1:12">
      <c r="A113" s="132">
        <v>113</v>
      </c>
      <c r="B113" s="136" t="s">
        <v>553</v>
      </c>
      <c r="C113" s="174">
        <f>F113*'время открытия'!C113</f>
        <v>3146.2365591397847</v>
      </c>
      <c r="D113" s="194">
        <v>1981</v>
      </c>
      <c r="E113" s="5">
        <f t="shared" si="1"/>
        <v>62.964114832535891</v>
      </c>
      <c r="F113" s="36">
        <v>101.49150190773499</v>
      </c>
      <c r="G113" s="36">
        <f>D113/'время открытия'!C113</f>
        <v>63.903225806451616</v>
      </c>
      <c r="H113" s="249" t="str">
        <f>СВОД!E113</f>
        <v>Шаламова</v>
      </c>
      <c r="L113" s="214"/>
    </row>
    <row r="114" spans="1:12">
      <c r="A114" s="132">
        <v>114</v>
      </c>
      <c r="B114" s="136" t="s">
        <v>554</v>
      </c>
      <c r="C114" s="174">
        <f>F114*'время открытия'!C114</f>
        <v>4757.1428571428569</v>
      </c>
      <c r="D114" s="194">
        <v>4432</v>
      </c>
      <c r="E114" s="5">
        <f t="shared" si="1"/>
        <v>93.165165165165178</v>
      </c>
      <c r="F114" s="36">
        <v>153.45622119815667</v>
      </c>
      <c r="G114" s="36">
        <f>D114/'время открытия'!C114</f>
        <v>142.96774193548387</v>
      </c>
      <c r="H114" s="249" t="str">
        <f>СВОД!E114</f>
        <v>Шаламова</v>
      </c>
      <c r="L114" s="214"/>
    </row>
    <row r="115" spans="1:12">
      <c r="A115" s="132">
        <v>115</v>
      </c>
      <c r="B115" s="136" t="s">
        <v>555</v>
      </c>
      <c r="C115" s="174">
        <f>F115*'время открытия'!C115</f>
        <v>8317.3076923076915</v>
      </c>
      <c r="D115" s="194">
        <v>8699</v>
      </c>
      <c r="E115" s="5">
        <f t="shared" si="1"/>
        <v>104.58913294797689</v>
      </c>
      <c r="F115" s="36">
        <v>268.30024813895778</v>
      </c>
      <c r="G115" s="36">
        <f>D115/'время открытия'!C115</f>
        <v>280.61290322580646</v>
      </c>
      <c r="H115" s="249" t="str">
        <f>СВОД!E115</f>
        <v>Ахтямова</v>
      </c>
      <c r="L115" s="214"/>
    </row>
    <row r="116" spans="1:12">
      <c r="A116" s="132">
        <v>116</v>
      </c>
      <c r="B116" s="136" t="s">
        <v>556</v>
      </c>
      <c r="C116" s="174">
        <f>F116*'время открытия'!C116</f>
        <v>6468.8995215311006</v>
      </c>
      <c r="D116" s="194">
        <v>7029</v>
      </c>
      <c r="E116" s="5">
        <f t="shared" si="1"/>
        <v>108.65835798816568</v>
      </c>
      <c r="F116" s="36">
        <v>208.67417811390646</v>
      </c>
      <c r="G116" s="36">
        <f>D116/'время открытия'!C116</f>
        <v>226.74193548387098</v>
      </c>
      <c r="H116" s="249" t="str">
        <f>СВОД!E116</f>
        <v>Петухов</v>
      </c>
      <c r="L116" s="214"/>
    </row>
    <row r="117" spans="1:12">
      <c r="A117" s="132">
        <v>117</v>
      </c>
      <c r="B117" s="136" t="s">
        <v>557</v>
      </c>
      <c r="C117" s="174">
        <f>F117*'время открытия'!C117</f>
        <v>7279.6208530805688</v>
      </c>
      <c r="D117" s="194">
        <v>6882</v>
      </c>
      <c r="E117" s="5">
        <f t="shared" si="1"/>
        <v>94.537890625000003</v>
      </c>
      <c r="F117" s="36">
        <v>234.82647913163126</v>
      </c>
      <c r="G117" s="36">
        <f>D117/'время открытия'!C117</f>
        <v>222</v>
      </c>
      <c r="H117" s="249" t="str">
        <f>СВОД!E117</f>
        <v>Ахтямова</v>
      </c>
      <c r="L117" s="214"/>
    </row>
    <row r="118" spans="1:12">
      <c r="A118" s="1">
        <v>118</v>
      </c>
      <c r="B118" s="136" t="s">
        <v>558</v>
      </c>
      <c r="C118" s="174">
        <f>F118*'время открытия'!C118</f>
        <v>7817.391304347826</v>
      </c>
      <c r="D118" s="194">
        <v>8661</v>
      </c>
      <c r="E118" s="5">
        <f t="shared" si="1"/>
        <v>110.79143492769745</v>
      </c>
      <c r="F118" s="36">
        <v>252.17391304347825</v>
      </c>
      <c r="G118" s="36">
        <f>D118/'время открытия'!C118</f>
        <v>279.38709677419354</v>
      </c>
      <c r="H118" s="249" t="str">
        <f>СВОД!E118</f>
        <v>Савченко</v>
      </c>
      <c r="L118" s="214"/>
    </row>
    <row r="119" spans="1:12">
      <c r="A119" s="1">
        <v>119</v>
      </c>
      <c r="B119" s="136" t="s">
        <v>579</v>
      </c>
      <c r="C119" s="174">
        <f>F119*'время открытия'!C119</f>
        <v>6142.8571428571431</v>
      </c>
      <c r="D119" s="194">
        <v>7079</v>
      </c>
      <c r="E119" s="5">
        <f t="shared" si="1"/>
        <v>115.23953488372092</v>
      </c>
      <c r="F119" s="36">
        <v>198.15668202764977</v>
      </c>
      <c r="G119" s="36">
        <f>D119/'время открытия'!C119</f>
        <v>228.35483870967741</v>
      </c>
      <c r="H119" s="249" t="str">
        <f>СВОД!E119</f>
        <v>Савченко</v>
      </c>
      <c r="L119" s="214"/>
    </row>
    <row r="120" spans="1:12">
      <c r="A120" s="1">
        <v>120</v>
      </c>
      <c r="B120" s="136" t="s">
        <v>573</v>
      </c>
      <c r="C120" s="174">
        <f>F120*'время открытия'!C120</f>
        <v>7668.604651162791</v>
      </c>
      <c r="D120" s="194">
        <v>9262</v>
      </c>
      <c r="E120" s="5">
        <f t="shared" si="1"/>
        <v>120.77816527672478</v>
      </c>
      <c r="F120" s="36">
        <v>264.43464314354452</v>
      </c>
      <c r="G120" s="36">
        <f>D120/'время открытия'!C120</f>
        <v>319.37931034482756</v>
      </c>
      <c r="H120" s="249" t="str">
        <f>СВОД!E120</f>
        <v>Неуймина</v>
      </c>
      <c r="L120" s="214"/>
    </row>
    <row r="121" spans="1:12">
      <c r="A121" s="1">
        <v>121</v>
      </c>
      <c r="B121" s="136" t="s">
        <v>580</v>
      </c>
      <c r="C121" s="174">
        <f>F121*'время открытия'!C121</f>
        <v>3726.0726072607263</v>
      </c>
      <c r="D121" s="194">
        <v>4219</v>
      </c>
      <c r="E121" s="5">
        <f t="shared" si="1"/>
        <v>113.22914083259521</v>
      </c>
      <c r="F121" s="36">
        <v>120.19589055679762</v>
      </c>
      <c r="G121" s="36">
        <f>D121/'время открытия'!C121</f>
        <v>136.09677419354838</v>
      </c>
      <c r="H121" s="249" t="str">
        <f>СВОД!E121</f>
        <v>Емельянова</v>
      </c>
      <c r="L121" s="214"/>
    </row>
    <row r="122" spans="1:12">
      <c r="A122" s="1">
        <v>122</v>
      </c>
      <c r="B122" s="136" t="s">
        <v>581</v>
      </c>
      <c r="C122" s="174">
        <f>F122*'время открытия'!C122</f>
        <v>5780.3921568627447</v>
      </c>
      <c r="D122" s="194">
        <v>6497</v>
      </c>
      <c r="E122" s="5">
        <f t="shared" si="1"/>
        <v>112.39721845318861</v>
      </c>
      <c r="F122" s="36">
        <v>214.08859840232387</v>
      </c>
      <c r="G122" s="36">
        <f>D122/'время открытия'!C122</f>
        <v>240.62962962962962</v>
      </c>
      <c r="H122" s="249" t="str">
        <f>СВОД!E122</f>
        <v>Коровина</v>
      </c>
      <c r="L122" s="214"/>
    </row>
    <row r="123" spans="1:12">
      <c r="A123" s="1">
        <v>123</v>
      </c>
      <c r="B123" s="136" t="s">
        <v>576</v>
      </c>
      <c r="C123" s="174">
        <f>F123*'время открытия'!C123</f>
        <v>11223.300970873786</v>
      </c>
      <c r="D123" s="194">
        <v>11687</v>
      </c>
      <c r="E123" s="5">
        <f t="shared" si="1"/>
        <v>104.13157439446368</v>
      </c>
      <c r="F123" s="36">
        <v>362.04196680238022</v>
      </c>
      <c r="G123" s="36">
        <f>D123/'время открытия'!C123</f>
        <v>377</v>
      </c>
      <c r="H123" s="249" t="str">
        <f>СВОД!E123</f>
        <v>Неуймина</v>
      </c>
      <c r="L123" s="214"/>
    </row>
    <row r="124" spans="1:12">
      <c r="A124" s="1">
        <v>124</v>
      </c>
      <c r="B124" s="136" t="s">
        <v>583</v>
      </c>
      <c r="C124" s="174">
        <f>F124*'время открытия'!C124</f>
        <v>6768.0412371134016</v>
      </c>
      <c r="D124" s="194">
        <v>7960</v>
      </c>
      <c r="E124" s="5">
        <f t="shared" si="1"/>
        <v>117.61157654226962</v>
      </c>
      <c r="F124" s="36">
        <v>218.32391087462585</v>
      </c>
      <c r="G124" s="36">
        <f>D124/'время открытия'!C124</f>
        <v>256.77419354838707</v>
      </c>
      <c r="H124" s="249" t="str">
        <f>СВОД!E124</f>
        <v>Мазырин</v>
      </c>
      <c r="L124" s="214"/>
    </row>
    <row r="125" spans="1:12">
      <c r="A125" s="1">
        <v>125</v>
      </c>
      <c r="B125" s="136" t="s">
        <v>587</v>
      </c>
      <c r="C125" s="174">
        <f>F125*'время открытия'!C125</f>
        <v>6145.5938697318006</v>
      </c>
      <c r="D125" s="194">
        <v>6828</v>
      </c>
      <c r="E125" s="5">
        <f t="shared" si="1"/>
        <v>111.10399002493764</v>
      </c>
      <c r="F125" s="36">
        <v>198.24496353973549</v>
      </c>
      <c r="G125" s="36">
        <f>D125/'время открытия'!C125</f>
        <v>220.25806451612902</v>
      </c>
      <c r="H125" s="249" t="str">
        <f>СВОД!E125</f>
        <v>Хасанов</v>
      </c>
      <c r="L125" s="214"/>
    </row>
    <row r="126" spans="1:12">
      <c r="A126" s="1">
        <v>126</v>
      </c>
      <c r="B126" s="136" t="s">
        <v>582</v>
      </c>
      <c r="C126" s="174">
        <f>F126*'время открытия'!C126</f>
        <v>4933.333333333333</v>
      </c>
      <c r="D126" s="194">
        <v>4984</v>
      </c>
      <c r="E126" s="5">
        <f t="shared" si="1"/>
        <v>101.02702702702703</v>
      </c>
      <c r="F126" s="36">
        <v>159.13978494623655</v>
      </c>
      <c r="G126" s="36">
        <f>D126/'время открытия'!C126</f>
        <v>160.7741935483871</v>
      </c>
      <c r="H126" s="249" t="str">
        <f>СВОД!E126</f>
        <v>Коровина</v>
      </c>
      <c r="L126" s="214"/>
    </row>
    <row r="127" spans="1:12">
      <c r="A127" s="1">
        <v>127</v>
      </c>
      <c r="B127" s="136" t="s">
        <v>586</v>
      </c>
      <c r="C127" s="174">
        <f>F127*'время открытия'!C127</f>
        <v>13994.623655913978</v>
      </c>
      <c r="D127" s="194">
        <v>12229</v>
      </c>
      <c r="E127" s="5">
        <f t="shared" si="1"/>
        <v>87.383557433730317</v>
      </c>
      <c r="F127" s="36">
        <v>451.43947277141865</v>
      </c>
      <c r="G127" s="36">
        <f>D127/'время открытия'!C127</f>
        <v>394.48387096774195</v>
      </c>
      <c r="H127" s="249" t="str">
        <f>СВОД!E127</f>
        <v>Мазырин</v>
      </c>
      <c r="L127" s="214"/>
    </row>
    <row r="128" spans="1:12">
      <c r="A128" s="1">
        <v>128</v>
      </c>
      <c r="B128" s="136" t="s">
        <v>590</v>
      </c>
      <c r="C128" s="174">
        <f>F128*'время открытия'!C128</f>
        <v>7645.0216450216449</v>
      </c>
      <c r="D128" s="194">
        <v>7186</v>
      </c>
      <c r="E128" s="5">
        <f t="shared" si="1"/>
        <v>93.995809739524347</v>
      </c>
      <c r="F128" s="36">
        <v>246.61360145231112</v>
      </c>
      <c r="G128" s="36">
        <f>D128/'время открытия'!C128</f>
        <v>231.80645161290323</v>
      </c>
      <c r="H128" s="249" t="str">
        <f>СВОД!E128</f>
        <v>Мансурова</v>
      </c>
      <c r="L128" s="214"/>
    </row>
    <row r="129" spans="1:12">
      <c r="A129" s="1">
        <v>129</v>
      </c>
      <c r="B129" s="136" t="s">
        <v>600</v>
      </c>
      <c r="C129" s="174">
        <f>F129*'время открытия'!C129</f>
        <v>6680.3652968036531</v>
      </c>
      <c r="D129" s="194">
        <v>5513</v>
      </c>
      <c r="E129" s="5">
        <f t="shared" si="1"/>
        <v>82.525427204374566</v>
      </c>
      <c r="F129" s="36">
        <v>215.4956547356017</v>
      </c>
      <c r="G129" s="36">
        <f>D129/'время открытия'!C129</f>
        <v>177.83870967741936</v>
      </c>
      <c r="H129" s="249" t="str">
        <f>СВОД!E129</f>
        <v>Савченко</v>
      </c>
      <c r="L129" s="214"/>
    </row>
    <row r="130" spans="1:12">
      <c r="A130" s="1">
        <v>130</v>
      </c>
      <c r="B130" s="136" t="s">
        <v>591</v>
      </c>
      <c r="C130" s="174">
        <f>F130*'время открытия'!C130</f>
        <v>5380.3921568627447</v>
      </c>
      <c r="D130" s="194">
        <v>5269</v>
      </c>
      <c r="E130" s="5">
        <f t="shared" si="1"/>
        <v>97.929664723032076</v>
      </c>
      <c r="F130" s="36">
        <v>173.56103731815307</v>
      </c>
      <c r="G130" s="36">
        <f>D130/'время открытия'!C130</f>
        <v>169.96774193548387</v>
      </c>
      <c r="H130" s="249" t="str">
        <f>СВОД!E130</f>
        <v>Емельянова</v>
      </c>
      <c r="L130" s="214"/>
    </row>
    <row r="131" spans="1:12">
      <c r="A131" s="1">
        <v>131</v>
      </c>
      <c r="B131" s="136" t="s">
        <v>595</v>
      </c>
      <c r="C131" s="174">
        <f>F131*'время открытия'!C131</f>
        <v>6995.1923076923076</v>
      </c>
      <c r="D131" s="194">
        <v>6032</v>
      </c>
      <c r="E131" s="5">
        <f t="shared" si="1"/>
        <v>86.2306529209622</v>
      </c>
      <c r="F131" s="36">
        <v>249.8282967032967</v>
      </c>
      <c r="G131" s="36">
        <f>D131/'время открытия'!C131</f>
        <v>215.42857142857142</v>
      </c>
      <c r="H131" s="249" t="str">
        <f>СВОД!E131</f>
        <v>Трусов</v>
      </c>
      <c r="L131" s="214"/>
    </row>
    <row r="132" spans="1:12">
      <c r="A132" s="1">
        <v>132</v>
      </c>
      <c r="B132" s="136" t="s">
        <v>608</v>
      </c>
      <c r="C132" s="174">
        <f>F132*'время открытия'!C132</f>
        <v>3870.9677419354839</v>
      </c>
      <c r="D132" s="194">
        <v>2551</v>
      </c>
      <c r="E132" s="5">
        <f t="shared" si="1"/>
        <v>65.900833333333324</v>
      </c>
      <c r="F132" s="36">
        <v>124.86992715920915</v>
      </c>
      <c r="G132" s="36">
        <f>D132/'время открытия'!C132</f>
        <v>82.290322580645167</v>
      </c>
      <c r="H132" s="249" t="str">
        <f>СВОД!E132</f>
        <v>Шаламова</v>
      </c>
      <c r="L132" s="214"/>
    </row>
    <row r="133" spans="1:12">
      <c r="A133" s="1">
        <v>133</v>
      </c>
      <c r="B133" s="136" t="s">
        <v>630</v>
      </c>
      <c r="C133" s="174">
        <f>F133*'время открытия'!C133</f>
        <v>7444.8979591836733</v>
      </c>
      <c r="D133" s="194">
        <v>7461</v>
      </c>
      <c r="E133" s="5">
        <f t="shared" si="1"/>
        <v>100.21628289473685</v>
      </c>
      <c r="F133" s="36">
        <v>240.15799868334429</v>
      </c>
      <c r="G133" s="36">
        <f>D133/'время открытия'!C133</f>
        <v>240.67741935483872</v>
      </c>
      <c r="H133" s="249" t="str">
        <f>СВОД!E133</f>
        <v>Савченко</v>
      </c>
      <c r="L133" s="214"/>
    </row>
    <row r="134" spans="1:12">
      <c r="A134" s="1">
        <v>134</v>
      </c>
      <c r="B134" s="136" t="s">
        <v>637</v>
      </c>
      <c r="C134" s="174">
        <f>F134*'время открытия'!C134</f>
        <v>4166.666666666667</v>
      </c>
      <c r="D134" s="194">
        <v>2745</v>
      </c>
      <c r="E134" s="5">
        <f t="shared" si="1"/>
        <v>65.88</v>
      </c>
      <c r="F134" s="36">
        <v>134.40860215053763</v>
      </c>
      <c r="G134" s="36">
        <f>D134/'время открытия'!C134</f>
        <v>88.548387096774192</v>
      </c>
      <c r="H134" s="249" t="str">
        <f>СВОД!E134</f>
        <v>Шаламова</v>
      </c>
      <c r="L134" s="214"/>
    </row>
    <row r="135" spans="1:12">
      <c r="A135" s="136">
        <v>135</v>
      </c>
      <c r="B135" s="117" t="s">
        <v>601</v>
      </c>
      <c r="C135" s="174">
        <f>F135*'время открытия'!C135</f>
        <v>8990</v>
      </c>
      <c r="D135" s="194">
        <v>8560</v>
      </c>
      <c r="E135" s="5">
        <f t="shared" si="1"/>
        <v>95.216907675194662</v>
      </c>
      <c r="F135" s="36">
        <v>290</v>
      </c>
      <c r="G135" s="36">
        <f>D135/'время открытия'!C135</f>
        <v>276.12903225806451</v>
      </c>
      <c r="H135" s="249" t="str">
        <f>СВОД!E135</f>
        <v>Хасанов</v>
      </c>
      <c r="L135" s="214"/>
    </row>
    <row r="136" spans="1:12">
      <c r="A136" s="136">
        <v>136</v>
      </c>
      <c r="B136" s="117" t="s">
        <v>602</v>
      </c>
      <c r="C136" s="174">
        <f>F136*'время открытия'!C136</f>
        <v>9102.4390243902435</v>
      </c>
      <c r="D136" s="194">
        <v>9159</v>
      </c>
      <c r="E136" s="5">
        <f t="shared" ref="E136:E193" si="2">D136/C136*100</f>
        <v>100.62138263665594</v>
      </c>
      <c r="F136" s="36">
        <v>293.62706530291109</v>
      </c>
      <c r="G136" s="36">
        <f>D136/'время открытия'!C136</f>
        <v>295.45161290322579</v>
      </c>
      <c r="H136" s="249" t="str">
        <f>СВОД!E136</f>
        <v>Мансурова</v>
      </c>
      <c r="L136" s="214"/>
    </row>
    <row r="137" spans="1:12">
      <c r="A137" s="136">
        <v>137</v>
      </c>
      <c r="B137" s="117" t="s">
        <v>604</v>
      </c>
      <c r="C137" s="174">
        <f>F137*'время открытия'!C137</f>
        <v>6869.1588785046733</v>
      </c>
      <c r="D137" s="194">
        <v>6584</v>
      </c>
      <c r="E137" s="5">
        <f t="shared" si="2"/>
        <v>95.848707482993191</v>
      </c>
      <c r="F137" s="36">
        <v>221.5857702743443</v>
      </c>
      <c r="G137" s="36">
        <f>D137/'время открытия'!C137</f>
        <v>212.38709677419354</v>
      </c>
      <c r="H137" s="249" t="str">
        <f>СВОД!E137</f>
        <v>Савченко</v>
      </c>
      <c r="L137" s="214"/>
    </row>
    <row r="138" spans="1:12">
      <c r="A138" s="136">
        <v>138</v>
      </c>
      <c r="B138" s="117" t="s">
        <v>634</v>
      </c>
      <c r="C138" s="174">
        <f>F138*'время открытия'!C138</f>
        <v>9327.5862068965525</v>
      </c>
      <c r="D138" s="194">
        <v>9213</v>
      </c>
      <c r="E138" s="5">
        <f t="shared" si="2"/>
        <v>98.771534195933455</v>
      </c>
      <c r="F138" s="36">
        <v>300.88987764182428</v>
      </c>
      <c r="G138" s="36">
        <f>D138/'время открытия'!C138</f>
        <v>297.19354838709677</v>
      </c>
      <c r="H138" s="249" t="str">
        <f>СВОД!E138</f>
        <v>Калинина</v>
      </c>
      <c r="L138" s="214"/>
    </row>
    <row r="139" spans="1:12">
      <c r="A139" s="136">
        <v>139</v>
      </c>
      <c r="B139" s="117" t="s">
        <v>609</v>
      </c>
      <c r="C139" s="174">
        <f>F139*'время открытия'!C139</f>
        <v>8500</v>
      </c>
      <c r="D139" s="194">
        <v>7637</v>
      </c>
      <c r="E139" s="5">
        <f t="shared" si="2"/>
        <v>89.847058823529409</v>
      </c>
      <c r="F139" s="36">
        <v>274.19354838709677</v>
      </c>
      <c r="G139" s="36">
        <f>D139/'время открытия'!C139</f>
        <v>246.35483870967741</v>
      </c>
      <c r="H139" s="249" t="str">
        <f>СВОД!E139</f>
        <v>Савченко</v>
      </c>
      <c r="L139" s="214"/>
    </row>
    <row r="140" spans="1:12">
      <c r="A140" s="136">
        <v>140</v>
      </c>
      <c r="B140" s="117" t="s">
        <v>619</v>
      </c>
      <c r="C140" s="174">
        <f>F140*'время открытия'!C140</f>
        <v>8298.7551867219918</v>
      </c>
      <c r="D140" s="194">
        <v>7110</v>
      </c>
      <c r="E140" s="5">
        <f t="shared" si="2"/>
        <v>85.6755</v>
      </c>
      <c r="F140" s="36">
        <v>267.70178021683847</v>
      </c>
      <c r="G140" s="36">
        <f>D140/'время открытия'!C140</f>
        <v>229.35483870967741</v>
      </c>
      <c r="H140" s="249" t="str">
        <f>СВОД!E140</f>
        <v>Клементьева</v>
      </c>
      <c r="L140" s="214"/>
    </row>
    <row r="141" spans="1:12">
      <c r="A141" s="151">
        <v>141</v>
      </c>
      <c r="B141" s="244" t="s">
        <v>616</v>
      </c>
      <c r="C141" s="174">
        <f>F141*'время открытия'!C141</f>
        <v>8399.0147783251232</v>
      </c>
      <c r="D141" s="194">
        <v>7889</v>
      </c>
      <c r="E141" s="5">
        <f t="shared" si="2"/>
        <v>93.927683284457473</v>
      </c>
      <c r="F141" s="36">
        <v>289.62119925259043</v>
      </c>
      <c r="G141" s="36">
        <f>D141/'время открытия'!C141</f>
        <v>272.0344827586207</v>
      </c>
      <c r="H141" s="249" t="str">
        <f>СВОД!E141</f>
        <v>Калинина</v>
      </c>
      <c r="L141" s="214"/>
    </row>
    <row r="142" spans="1:12">
      <c r="A142" s="136">
        <v>142</v>
      </c>
      <c r="B142" s="117" t="s">
        <v>646</v>
      </c>
      <c r="C142" s="174">
        <f>F142*'время открытия'!C142</f>
        <v>7632.6530612244896</v>
      </c>
      <c r="D142" s="194">
        <v>8290</v>
      </c>
      <c r="E142" s="5">
        <f t="shared" si="2"/>
        <v>108.61229946524065</v>
      </c>
      <c r="F142" s="36">
        <v>246.21461487820935</v>
      </c>
      <c r="G142" s="36">
        <f>D142/'время открытия'!C142</f>
        <v>267.41935483870969</v>
      </c>
      <c r="H142" s="249" t="str">
        <f>СВОД!E142</f>
        <v>Хасанов</v>
      </c>
      <c r="L142" s="214"/>
    </row>
    <row r="143" spans="1:12">
      <c r="A143" s="136">
        <v>143</v>
      </c>
      <c r="B143" s="117" t="s">
        <v>638</v>
      </c>
      <c r="C143" s="174">
        <f>F143*'время открытия'!C143</f>
        <v>11794.871794871795</v>
      </c>
      <c r="D143" s="194">
        <v>11739</v>
      </c>
      <c r="E143" s="5">
        <f t="shared" si="2"/>
        <v>99.526304347826084</v>
      </c>
      <c r="F143" s="36">
        <v>380.47973531844502</v>
      </c>
      <c r="G143" s="36">
        <f>D143/'время открытия'!C143</f>
        <v>378.67741935483872</v>
      </c>
      <c r="H143" s="249" t="str">
        <f>СВОД!E143</f>
        <v>Петухов</v>
      </c>
      <c r="L143" s="214"/>
    </row>
    <row r="144" spans="1:12">
      <c r="A144" s="136">
        <v>144</v>
      </c>
      <c r="B144" s="117" t="s">
        <v>639</v>
      </c>
      <c r="C144" s="174">
        <f>F144*'время открытия'!C144</f>
        <v>9138.8888888888887</v>
      </c>
      <c r="D144" s="194">
        <v>8592</v>
      </c>
      <c r="E144" s="5">
        <f t="shared" si="2"/>
        <v>94.015805471124622</v>
      </c>
      <c r="F144" s="36">
        <v>294.80286738351253</v>
      </c>
      <c r="G144" s="36">
        <f>D144/'время открытия'!C144</f>
        <v>277.16129032258067</v>
      </c>
      <c r="H144" s="249" t="str">
        <f>СВОД!E144</f>
        <v>Петухов</v>
      </c>
      <c r="L144" s="214"/>
    </row>
    <row r="145" spans="1:12">
      <c r="A145" s="136">
        <v>145</v>
      </c>
      <c r="B145" s="117" t="s">
        <v>647</v>
      </c>
      <c r="C145" s="174">
        <f>F145*'время открытия'!C145</f>
        <v>12733.333333333334</v>
      </c>
      <c r="D145" s="194">
        <v>13196</v>
      </c>
      <c r="E145" s="5">
        <f t="shared" si="2"/>
        <v>103.63350785340313</v>
      </c>
      <c r="F145" s="36">
        <v>410.75268817204301</v>
      </c>
      <c r="G145" s="36">
        <f>D145/'время открытия'!C145</f>
        <v>425.67741935483872</v>
      </c>
      <c r="H145" s="249" t="str">
        <f>СВОД!E145</f>
        <v>Ахтямова</v>
      </c>
      <c r="L145" s="214"/>
    </row>
    <row r="146" spans="1:12">
      <c r="A146" s="136">
        <v>146</v>
      </c>
      <c r="B146" s="117" t="s">
        <v>658</v>
      </c>
      <c r="C146" s="174">
        <f>F146*'время открытия'!C146</f>
        <v>6870</v>
      </c>
      <c r="D146" s="194">
        <v>8172</v>
      </c>
      <c r="E146" s="5">
        <f t="shared" si="2"/>
        <v>118.95196506550218</v>
      </c>
      <c r="F146" s="36">
        <v>221.61290322580646</v>
      </c>
      <c r="G146" s="36">
        <f>D146/'время открытия'!C146</f>
        <v>263.61290322580646</v>
      </c>
      <c r="H146" s="249" t="str">
        <f>СВОД!E146</f>
        <v>Емельянова</v>
      </c>
      <c r="L146" s="214"/>
    </row>
    <row r="147" spans="1:12">
      <c r="A147" s="136">
        <v>147</v>
      </c>
      <c r="B147" s="117" t="s">
        <v>643</v>
      </c>
      <c r="C147" s="174">
        <f>F147*'время открытия'!C147</f>
        <v>9986.8995633187769</v>
      </c>
      <c r="D147" s="194">
        <v>10620</v>
      </c>
      <c r="E147" s="5">
        <f t="shared" si="2"/>
        <v>106.33930913860954</v>
      </c>
      <c r="F147" s="36">
        <v>322.15805042963797</v>
      </c>
      <c r="G147" s="36">
        <f>D147/'время открытия'!C147</f>
        <v>342.58064516129031</v>
      </c>
      <c r="H147" s="249" t="str">
        <f>СВОД!E147</f>
        <v>Жарникова</v>
      </c>
      <c r="L147" s="214"/>
    </row>
    <row r="148" spans="1:12">
      <c r="A148" s="136">
        <v>148</v>
      </c>
      <c r="B148" s="117" t="s">
        <v>659</v>
      </c>
      <c r="C148" s="174">
        <f>F148*'время открытия'!C148</f>
        <v>6702.4390243902435</v>
      </c>
      <c r="D148" s="194">
        <v>6212</v>
      </c>
      <c r="E148" s="5">
        <f t="shared" si="2"/>
        <v>92.682678311499274</v>
      </c>
      <c r="F148" s="36">
        <v>216.2077104642014</v>
      </c>
      <c r="G148" s="36">
        <f>D148/'время открытия'!C148</f>
        <v>200.38709677419354</v>
      </c>
      <c r="H148" s="249" t="str">
        <f>СВОД!E148</f>
        <v>Емельянова</v>
      </c>
      <c r="L148" s="214"/>
    </row>
    <row r="149" spans="1:12">
      <c r="A149" s="136">
        <v>149</v>
      </c>
      <c r="B149" s="216" t="s">
        <v>651</v>
      </c>
      <c r="C149" s="174">
        <f>F149*'время открытия'!C149</f>
        <v>9250</v>
      </c>
      <c r="D149" s="194">
        <v>8359</v>
      </c>
      <c r="E149" s="5">
        <f t="shared" si="2"/>
        <v>90.367567567567562</v>
      </c>
      <c r="F149" s="36">
        <v>298.38709677419354</v>
      </c>
      <c r="G149" s="36">
        <f>D149/'время открытия'!C149</f>
        <v>269.64516129032256</v>
      </c>
      <c r="H149" s="249" t="str">
        <f>СВОД!E149</f>
        <v>Мазырин</v>
      </c>
      <c r="L149" s="214"/>
    </row>
    <row r="150" spans="1:12">
      <c r="A150" s="136">
        <v>150</v>
      </c>
      <c r="B150" s="216" t="s">
        <v>660</v>
      </c>
      <c r="C150" s="174">
        <f>F150*'время открытия'!C150</f>
        <v>5370</v>
      </c>
      <c r="D150" s="194">
        <v>4310</v>
      </c>
      <c r="E150" s="5">
        <f t="shared" si="2"/>
        <v>80.260707635009311</v>
      </c>
      <c r="F150" s="36">
        <v>173.2258064516129</v>
      </c>
      <c r="G150" s="36">
        <f>D150/'время открытия'!C150</f>
        <v>139.03225806451613</v>
      </c>
      <c r="H150" s="249" t="str">
        <f>СВОД!E150</f>
        <v>Коровина</v>
      </c>
      <c r="L150" s="214"/>
    </row>
    <row r="151" spans="1:12">
      <c r="A151" s="136">
        <v>151</v>
      </c>
      <c r="B151" s="216" t="s">
        <v>653</v>
      </c>
      <c r="C151" s="174">
        <f>F151*'время открытия'!C151</f>
        <v>5523.5849056603774</v>
      </c>
      <c r="D151" s="194">
        <v>5884</v>
      </c>
      <c r="E151" s="5">
        <f t="shared" si="2"/>
        <v>106.52502134927413</v>
      </c>
      <c r="F151" s="36">
        <v>190.46844502277165</v>
      </c>
      <c r="G151" s="36">
        <f>D151/'время открытия'!C151</f>
        <v>202.89655172413794</v>
      </c>
      <c r="H151" s="249" t="str">
        <f>СВОД!E151</f>
        <v>Калинина</v>
      </c>
      <c r="L151" s="214"/>
    </row>
    <row r="152" spans="1:12">
      <c r="A152" s="136">
        <v>152</v>
      </c>
      <c r="B152" s="216" t="s">
        <v>661</v>
      </c>
      <c r="C152" s="174">
        <f>F152*'время открытия'!C152</f>
        <v>4381.5789473684208</v>
      </c>
      <c r="D152" s="194">
        <v>3667</v>
      </c>
      <c r="E152" s="5">
        <f t="shared" si="2"/>
        <v>83.691291291291293</v>
      </c>
      <c r="F152" s="270">
        <v>141.34125636672326</v>
      </c>
      <c r="G152" s="270">
        <f>D152/'время открытия'!C152</f>
        <v>118.29032258064517</v>
      </c>
      <c r="H152" s="258" t="str">
        <f>СВОД!E152</f>
        <v>Савченко</v>
      </c>
      <c r="L152" s="214"/>
    </row>
    <row r="153" spans="1:12">
      <c r="A153" s="136">
        <v>153</v>
      </c>
      <c r="B153" s="136" t="s">
        <v>679</v>
      </c>
      <c r="C153" s="174">
        <f>F153*'время открытия'!C153</f>
        <v>5346.3035019455256</v>
      </c>
      <c r="D153" s="194">
        <v>6180</v>
      </c>
      <c r="E153" s="5">
        <f t="shared" si="2"/>
        <v>115.5938864628821</v>
      </c>
      <c r="F153" s="36">
        <v>172.46140328856535</v>
      </c>
      <c r="G153" s="270">
        <f>D153/'время открытия'!C153</f>
        <v>199.35483870967741</v>
      </c>
      <c r="H153" s="258" t="str">
        <f>СВОД!E153</f>
        <v>Мансурова</v>
      </c>
      <c r="L153" s="214"/>
    </row>
    <row r="154" spans="1:12">
      <c r="A154" s="136">
        <v>155</v>
      </c>
      <c r="B154" s="136" t="s">
        <v>656</v>
      </c>
      <c r="C154" s="174">
        <f>F154*'время открытия'!C154</f>
        <v>7688.1188118811879</v>
      </c>
      <c r="D154" s="194">
        <v>7346</v>
      </c>
      <c r="E154" s="5">
        <f t="shared" si="2"/>
        <v>95.550032195750163</v>
      </c>
      <c r="F154" s="36">
        <v>265.10754523728235</v>
      </c>
      <c r="G154" s="270">
        <f>D154/'время открытия'!C154</f>
        <v>253.31034482758622</v>
      </c>
      <c r="H154" s="258" t="str">
        <f>СВОД!E154</f>
        <v>Дарьин</v>
      </c>
      <c r="L154" s="214"/>
    </row>
    <row r="155" spans="1:12">
      <c r="A155" s="136">
        <v>156</v>
      </c>
      <c r="B155" s="136" t="s">
        <v>657</v>
      </c>
      <c r="C155" s="174">
        <f>F155*'время открытия'!C155</f>
        <v>8333.3333333333339</v>
      </c>
      <c r="D155" s="194">
        <v>7352</v>
      </c>
      <c r="E155" s="5">
        <f t="shared" si="2"/>
        <v>88.22399999999999</v>
      </c>
      <c r="F155" s="36">
        <v>268.81720430107526</v>
      </c>
      <c r="G155" s="270">
        <f>D155/'время открытия'!C155</f>
        <v>237.16129032258064</v>
      </c>
      <c r="H155" s="258" t="str">
        <f>СВОД!E155</f>
        <v>Мазырин</v>
      </c>
      <c r="L155" s="214"/>
    </row>
    <row r="156" spans="1:12">
      <c r="A156" s="136">
        <v>157</v>
      </c>
      <c r="B156" s="117" t="s">
        <v>742</v>
      </c>
      <c r="C156" s="174">
        <f>F156*'время открытия'!C156</f>
        <v>5670</v>
      </c>
      <c r="D156" s="194">
        <v>3122</v>
      </c>
      <c r="E156" s="5">
        <f t="shared" si="2"/>
        <v>55.061728395061728</v>
      </c>
      <c r="F156" s="36">
        <v>226.8</v>
      </c>
      <c r="G156" s="270">
        <f>D156/'время открытия'!C156</f>
        <v>124.88</v>
      </c>
      <c r="H156" s="258" t="str">
        <f>СВОД!E156</f>
        <v>Калинина</v>
      </c>
      <c r="L156" s="214"/>
    </row>
    <row r="157" spans="1:12">
      <c r="A157" s="136">
        <v>158</v>
      </c>
      <c r="B157" s="136" t="s">
        <v>665</v>
      </c>
      <c r="C157" s="174">
        <f>F157*'время открытия'!C157</f>
        <v>7400</v>
      </c>
      <c r="D157" s="194">
        <v>6491</v>
      </c>
      <c r="E157" s="5">
        <f t="shared" si="2"/>
        <v>87.71621621621621</v>
      </c>
      <c r="F157" s="36">
        <v>238.70967741935485</v>
      </c>
      <c r="G157" s="270">
        <f>D157/'время открытия'!C157</f>
        <v>209.38709677419354</v>
      </c>
      <c r="H157" s="258" t="str">
        <f>СВОД!E157</f>
        <v>Емельянова</v>
      </c>
      <c r="L157" s="214"/>
    </row>
    <row r="158" spans="1:12">
      <c r="A158" s="136">
        <v>159</v>
      </c>
      <c r="B158" s="136" t="s">
        <v>664</v>
      </c>
      <c r="C158" s="174">
        <f>F158*'время открытия'!C158</f>
        <v>6607.1428571428569</v>
      </c>
      <c r="D158" s="194">
        <v>6206</v>
      </c>
      <c r="E158" s="5">
        <f t="shared" si="2"/>
        <v>93.928648648648647</v>
      </c>
      <c r="F158" s="36">
        <v>213.13364055299539</v>
      </c>
      <c r="G158" s="270">
        <f>D158/'время открытия'!C158</f>
        <v>200.19354838709677</v>
      </c>
      <c r="H158" s="258" t="str">
        <f>СВОД!E158</f>
        <v>Мазырин</v>
      </c>
      <c r="L158" s="214"/>
    </row>
    <row r="159" spans="1:12">
      <c r="A159" s="136">
        <v>160</v>
      </c>
      <c r="B159" s="136" t="s">
        <v>731</v>
      </c>
      <c r="C159" s="174">
        <f>F159*'время открытия'!C159</f>
        <v>6615</v>
      </c>
      <c r="D159" s="194">
        <v>2880</v>
      </c>
      <c r="E159" s="5">
        <f t="shared" si="2"/>
        <v>43.537414965986393</v>
      </c>
      <c r="F159" s="36">
        <v>213.38709677419354</v>
      </c>
      <c r="G159" s="270">
        <f>D159/'время открытия'!C159</f>
        <v>92.903225806451616</v>
      </c>
      <c r="H159" s="258" t="str">
        <f>СВОД!E159</f>
        <v>Петухов</v>
      </c>
      <c r="L159" s="214"/>
    </row>
    <row r="160" spans="1:12">
      <c r="A160" s="136">
        <v>161</v>
      </c>
      <c r="B160" s="136" t="s">
        <v>670</v>
      </c>
      <c r="C160" s="174">
        <f>F160*'время открытия'!C160</f>
        <v>3840.6323185011711</v>
      </c>
      <c r="D160" s="194">
        <v>3000</v>
      </c>
      <c r="E160" s="5">
        <f t="shared" si="2"/>
        <v>78.112137565169675</v>
      </c>
      <c r="F160" s="36">
        <v>132.43559718969556</v>
      </c>
      <c r="G160" s="270">
        <f>D160/'время открытия'!C160</f>
        <v>103.44827586206897</v>
      </c>
      <c r="H160" s="258" t="str">
        <f>СВОД!E160</f>
        <v>Трусов</v>
      </c>
      <c r="L160" s="214"/>
    </row>
    <row r="161" spans="1:12">
      <c r="A161" s="136">
        <v>162</v>
      </c>
      <c r="B161" s="136" t="s">
        <v>671</v>
      </c>
      <c r="C161" s="174">
        <f>F161*'время открытия'!C161</f>
        <v>6108.4905660377362</v>
      </c>
      <c r="D161" s="194">
        <v>5765</v>
      </c>
      <c r="E161" s="5">
        <f t="shared" si="2"/>
        <v>94.376833976833979</v>
      </c>
      <c r="F161" s="36">
        <v>197.04808277541085</v>
      </c>
      <c r="G161" s="270">
        <f>D161/'время открытия'!C161</f>
        <v>185.96774193548387</v>
      </c>
      <c r="H161" s="258" t="str">
        <f>СВОД!E161</f>
        <v>Савченко</v>
      </c>
      <c r="L161" s="214"/>
    </row>
    <row r="162" spans="1:12">
      <c r="A162" s="136">
        <v>163</v>
      </c>
      <c r="B162" s="136" t="s">
        <v>672</v>
      </c>
      <c r="C162" s="174">
        <f>F162*'время открытия'!C162</f>
        <v>11419.753086419752</v>
      </c>
      <c r="D162" s="194">
        <v>14037</v>
      </c>
      <c r="E162" s="5">
        <f t="shared" si="2"/>
        <v>122.91859459459459</v>
      </c>
      <c r="F162" s="36">
        <v>368.37913181999204</v>
      </c>
      <c r="G162" s="270">
        <f>D162/'время открытия'!C162</f>
        <v>452.80645161290323</v>
      </c>
      <c r="H162" s="258" t="str">
        <f>СВОД!E162</f>
        <v>Неуймина</v>
      </c>
      <c r="L162" s="214"/>
    </row>
    <row r="163" spans="1:12">
      <c r="A163" s="136">
        <v>165</v>
      </c>
      <c r="B163" s="136" t="s">
        <v>686</v>
      </c>
      <c r="C163" s="174">
        <f>F163*'время открытия'!C163</f>
        <v>3914.6919431279621</v>
      </c>
      <c r="D163" s="194">
        <v>3917</v>
      </c>
      <c r="E163" s="5">
        <f t="shared" si="2"/>
        <v>100.05895883777241</v>
      </c>
      <c r="F163" s="36">
        <v>126.28038526219233</v>
      </c>
      <c r="G163" s="270">
        <f>D163/'время открытия'!C163</f>
        <v>126.35483870967742</v>
      </c>
      <c r="H163" s="258" t="str">
        <f>СВОД!E163</f>
        <v>Емельянова</v>
      </c>
      <c r="L163" s="214"/>
    </row>
    <row r="164" spans="1:12">
      <c r="A164" s="136">
        <v>166</v>
      </c>
      <c r="B164" s="136" t="s">
        <v>687</v>
      </c>
      <c r="C164" s="174">
        <f>F164*'время открытия'!C164</f>
        <v>4252.8735632183907</v>
      </c>
      <c r="D164" s="194">
        <v>5295</v>
      </c>
      <c r="E164" s="5">
        <f t="shared" si="2"/>
        <v>124.50405405405405</v>
      </c>
      <c r="F164" s="36">
        <v>137.18946978123842</v>
      </c>
      <c r="G164" s="270">
        <f>D164/'время открытия'!C164</f>
        <v>170.80645161290323</v>
      </c>
      <c r="H164" s="258" t="str">
        <f>СВОД!E164</f>
        <v>Савченко</v>
      </c>
      <c r="L164" s="214"/>
    </row>
    <row r="165" spans="1:12">
      <c r="A165" s="136">
        <v>167</v>
      </c>
      <c r="B165" s="136" t="s">
        <v>688</v>
      </c>
      <c r="C165" s="174">
        <f>F165*'время открытия'!C165</f>
        <v>3971.1538461538462</v>
      </c>
      <c r="D165" s="194">
        <v>5146</v>
      </c>
      <c r="E165" s="5">
        <f t="shared" si="2"/>
        <v>129.58450363196127</v>
      </c>
      <c r="F165" s="36">
        <v>128.10173697270471</v>
      </c>
      <c r="G165" s="270">
        <f>D165/'время открытия'!C165</f>
        <v>166</v>
      </c>
      <c r="H165" s="258" t="str">
        <f>СВОД!E165</f>
        <v>Емельянова</v>
      </c>
      <c r="L165" s="214"/>
    </row>
    <row r="166" spans="1:12">
      <c r="A166" s="136">
        <v>168</v>
      </c>
      <c r="B166" s="136" t="s">
        <v>678</v>
      </c>
      <c r="C166" s="174">
        <f>F166*'время открытия'!C166</f>
        <v>7400</v>
      </c>
      <c r="D166" s="194">
        <v>6538</v>
      </c>
      <c r="E166" s="5">
        <f t="shared" si="2"/>
        <v>88.351351351351354</v>
      </c>
      <c r="F166" s="36">
        <v>238.70967741935485</v>
      </c>
      <c r="G166" s="270">
        <f>D166/'время открытия'!C166</f>
        <v>210.90322580645162</v>
      </c>
      <c r="H166" s="258" t="str">
        <f>СВОД!E166</f>
        <v>Жарникова</v>
      </c>
      <c r="L166" s="214"/>
    </row>
    <row r="167" spans="1:12">
      <c r="A167" s="136">
        <v>173</v>
      </c>
      <c r="B167" s="136" t="s">
        <v>806</v>
      </c>
      <c r="C167" s="174">
        <f>F167*'время открытия'!C167</f>
        <v>875</v>
      </c>
      <c r="D167" s="321">
        <v>438</v>
      </c>
      <c r="E167" s="5">
        <f t="shared" si="2"/>
        <v>50.057142857142857</v>
      </c>
      <c r="F167" s="270">
        <v>218.75</v>
      </c>
      <c r="G167" s="270">
        <f>D167/'время открытия'!C167</f>
        <v>109.5</v>
      </c>
      <c r="H167" s="258" t="str">
        <f>СВОД!E167</f>
        <v>Савченко</v>
      </c>
      <c r="L167" s="214"/>
    </row>
    <row r="168" spans="1:12">
      <c r="A168" s="136">
        <v>174</v>
      </c>
      <c r="B168" s="117" t="s">
        <v>734</v>
      </c>
      <c r="C168" s="174">
        <f>F168*'время открытия'!C168</f>
        <v>6155</v>
      </c>
      <c r="D168" s="321">
        <v>6049</v>
      </c>
      <c r="E168" s="5">
        <f t="shared" si="2"/>
        <v>98.277822908204712</v>
      </c>
      <c r="F168" s="270">
        <v>198.54838709677421</v>
      </c>
      <c r="G168" s="270">
        <f>D168/'время открытия'!C168</f>
        <v>195.12903225806451</v>
      </c>
      <c r="H168" s="258" t="str">
        <f>СВОД!E168</f>
        <v>Ахтямова</v>
      </c>
      <c r="L168" s="214"/>
    </row>
    <row r="169" spans="1:12">
      <c r="A169" s="136">
        <v>175</v>
      </c>
      <c r="B169" s="136" t="s">
        <v>794</v>
      </c>
      <c r="C169" s="174">
        <f>F169*'время открытия'!C169</f>
        <v>867.5</v>
      </c>
      <c r="D169" s="321">
        <v>621</v>
      </c>
      <c r="E169" s="5">
        <f t="shared" si="2"/>
        <v>71.585014409221898</v>
      </c>
      <c r="F169" s="270">
        <v>216.875</v>
      </c>
      <c r="G169" s="270">
        <f>D169/'время открытия'!C169</f>
        <v>155.25</v>
      </c>
      <c r="H169" s="258" t="str">
        <f>СВОД!E169</f>
        <v>Калинина</v>
      </c>
      <c r="L169" s="214"/>
    </row>
    <row r="170" spans="1:12">
      <c r="A170" s="136">
        <v>176</v>
      </c>
      <c r="B170" s="136" t="s">
        <v>795</v>
      </c>
      <c r="C170" s="174">
        <f>F170*'время открытия'!C170</f>
        <v>867.5</v>
      </c>
      <c r="D170" s="321">
        <v>651</v>
      </c>
      <c r="E170" s="5">
        <f t="shared" si="2"/>
        <v>75.043227665706041</v>
      </c>
      <c r="F170" s="270">
        <v>216.875</v>
      </c>
      <c r="G170" s="270">
        <f>D170/'время открытия'!C170</f>
        <v>162.75</v>
      </c>
      <c r="H170" s="258" t="str">
        <f>СВОД!E170</f>
        <v>Клементьева</v>
      </c>
      <c r="L170" s="214"/>
    </row>
    <row r="171" spans="1:12">
      <c r="A171" s="136">
        <v>178</v>
      </c>
      <c r="B171" s="117" t="s">
        <v>753</v>
      </c>
      <c r="C171" s="174">
        <f>F171*'время открытия'!C171</f>
        <v>4060</v>
      </c>
      <c r="D171" s="194">
        <v>2157</v>
      </c>
      <c r="E171" s="5">
        <f t="shared" si="2"/>
        <v>53.128078817733993</v>
      </c>
      <c r="F171" s="36">
        <v>225.55555555555554</v>
      </c>
      <c r="G171" s="270">
        <f>D171/'время открытия'!C171</f>
        <v>119.83333333333333</v>
      </c>
      <c r="H171" s="258" t="str">
        <f>СВОД!E171</f>
        <v xml:space="preserve">Ахрамеева </v>
      </c>
      <c r="L171" s="214"/>
    </row>
    <row r="172" spans="1:12">
      <c r="A172" s="136">
        <v>179</v>
      </c>
      <c r="B172" s="117" t="s">
        <v>754</v>
      </c>
      <c r="C172" s="174">
        <f>F172*'время открытия'!C172</f>
        <v>4060</v>
      </c>
      <c r="D172" s="194">
        <v>4263</v>
      </c>
      <c r="E172" s="5">
        <f t="shared" si="2"/>
        <v>105</v>
      </c>
      <c r="F172" s="36">
        <v>225.55555555555554</v>
      </c>
      <c r="G172" s="270">
        <f>D172/'время открытия'!C172</f>
        <v>236.83333333333334</v>
      </c>
      <c r="H172" s="258" t="str">
        <f>СВОД!E172</f>
        <v>Клементьева</v>
      </c>
      <c r="L172" s="214"/>
    </row>
    <row r="173" spans="1:12">
      <c r="A173" s="136">
        <v>180</v>
      </c>
      <c r="B173" s="136" t="s">
        <v>796</v>
      </c>
      <c r="C173" s="174">
        <f>F173*'время открытия'!C173</f>
        <v>867.5</v>
      </c>
      <c r="D173" s="194">
        <v>352</v>
      </c>
      <c r="E173" s="5">
        <f t="shared" si="2"/>
        <v>40.576368876080693</v>
      </c>
      <c r="F173" s="36">
        <v>216.875</v>
      </c>
      <c r="G173" s="270">
        <f>D173/'время открытия'!C173</f>
        <v>88</v>
      </c>
      <c r="H173" s="258" t="str">
        <f>СВОД!E173</f>
        <v>Калинина</v>
      </c>
      <c r="L173" s="214"/>
    </row>
    <row r="174" spans="1:12">
      <c r="A174" s="136">
        <v>181</v>
      </c>
      <c r="B174" s="117" t="s">
        <v>743</v>
      </c>
      <c r="C174" s="174">
        <f>F174*'время открытия'!C174</f>
        <v>4500</v>
      </c>
      <c r="D174" s="194">
        <v>2500</v>
      </c>
      <c r="E174" s="5">
        <f t="shared" si="2"/>
        <v>55.555555555555557</v>
      </c>
      <c r="F174" s="36">
        <v>145.16129032258064</v>
      </c>
      <c r="G174" s="270">
        <f>D174/'время открытия'!C174</f>
        <v>80.645161290322577</v>
      </c>
      <c r="H174" s="258" t="str">
        <f>СВОД!E174</f>
        <v>Савченко</v>
      </c>
      <c r="L174" s="214"/>
    </row>
    <row r="175" spans="1:12">
      <c r="A175" s="136">
        <v>182</v>
      </c>
      <c r="B175" s="117" t="s">
        <v>749</v>
      </c>
      <c r="C175" s="174">
        <f>F175*'время открытия'!C175</f>
        <v>7352.6315789473683</v>
      </c>
      <c r="D175" s="194">
        <v>8044</v>
      </c>
      <c r="E175" s="5">
        <f t="shared" si="2"/>
        <v>109.40300644237652</v>
      </c>
      <c r="F175" s="36">
        <v>237.18166383701188</v>
      </c>
      <c r="G175" s="270">
        <f>D175/'время открытия'!C175</f>
        <v>259.48387096774195</v>
      </c>
      <c r="H175" s="258" t="str">
        <f>СВОД!E175</f>
        <v>Ахтямова</v>
      </c>
      <c r="L175" s="214"/>
    </row>
    <row r="176" spans="1:12">
      <c r="A176" s="136">
        <v>183</v>
      </c>
      <c r="B176" s="117" t="s">
        <v>782</v>
      </c>
      <c r="C176" s="174">
        <f>F176*'время открытия'!C176</f>
        <v>1966.0215053763445</v>
      </c>
      <c r="D176" s="194">
        <v>650</v>
      </c>
      <c r="E176" s="5">
        <f t="shared" si="2"/>
        <v>33.061693283745342</v>
      </c>
      <c r="F176" s="36">
        <v>196.60215053763446</v>
      </c>
      <c r="G176" s="270">
        <f>D176/'время открытия'!C176</f>
        <v>65</v>
      </c>
      <c r="H176" s="258" t="str">
        <f>СВОД!E176</f>
        <v>Сазонова</v>
      </c>
      <c r="L176" s="214"/>
    </row>
    <row r="177" spans="1:12">
      <c r="A177" s="136">
        <v>184</v>
      </c>
      <c r="B177" s="117" t="s">
        <v>783</v>
      </c>
      <c r="C177" s="174">
        <f>F177*'время открытия'!C177</f>
        <v>1966.0215053763445</v>
      </c>
      <c r="D177" s="194">
        <v>639</v>
      </c>
      <c r="E177" s="5">
        <f t="shared" si="2"/>
        <v>32.502187705097349</v>
      </c>
      <c r="F177" s="36">
        <v>196.60215053763446</v>
      </c>
      <c r="G177" s="270">
        <f>D177/'время открытия'!C177</f>
        <v>63.9</v>
      </c>
      <c r="H177" s="258" t="str">
        <f>СВОД!E177</f>
        <v>Сазонова</v>
      </c>
      <c r="L177" s="214"/>
    </row>
    <row r="178" spans="1:12">
      <c r="A178" s="136">
        <v>185</v>
      </c>
      <c r="B178" s="117" t="s">
        <v>758</v>
      </c>
      <c r="C178" s="174">
        <f>F178*'время открытия'!C178</f>
        <v>3761.1111111111113</v>
      </c>
      <c r="D178" s="194">
        <v>1808</v>
      </c>
      <c r="E178" s="5">
        <f t="shared" si="2"/>
        <v>48.070901033973414</v>
      </c>
      <c r="F178" s="36">
        <v>250.74074074074076</v>
      </c>
      <c r="G178" s="270">
        <f>D178/'время открытия'!C178</f>
        <v>120.53333333333333</v>
      </c>
      <c r="H178" s="258" t="str">
        <f>СВОД!E178</f>
        <v>Ахтямова</v>
      </c>
      <c r="L178" s="214"/>
    </row>
    <row r="179" spans="1:12">
      <c r="A179" s="136">
        <v>186</v>
      </c>
      <c r="B179" s="117" t="s">
        <v>744</v>
      </c>
      <c r="C179" s="174">
        <f>F179*'время открытия'!C179</f>
        <v>4377.7777777777774</v>
      </c>
      <c r="D179" s="194">
        <v>2103</v>
      </c>
      <c r="E179" s="5">
        <f t="shared" si="2"/>
        <v>48.038071065989854</v>
      </c>
      <c r="F179" s="36">
        <v>208.46560846560845</v>
      </c>
      <c r="G179" s="270">
        <f>D179/'время открытия'!C179</f>
        <v>100.14285714285714</v>
      </c>
      <c r="H179" s="258" t="str">
        <f>СВОД!E179</f>
        <v>Емельянова</v>
      </c>
      <c r="L179" s="214"/>
    </row>
    <row r="180" spans="1:12">
      <c r="A180" s="136">
        <v>187</v>
      </c>
      <c r="B180" s="117" t="s">
        <v>745</v>
      </c>
      <c r="C180" s="174">
        <f>F180*'время открытия'!C180</f>
        <v>4822</v>
      </c>
      <c r="D180" s="194">
        <v>2641</v>
      </c>
      <c r="E180" s="5">
        <f t="shared" si="2"/>
        <v>54.769805060141017</v>
      </c>
      <c r="F180" s="36">
        <v>229.61904761904762</v>
      </c>
      <c r="G180" s="270">
        <f>D180/'время открытия'!C180</f>
        <v>125.76190476190476</v>
      </c>
      <c r="H180" s="258" t="str">
        <f>СВОД!E180</f>
        <v>Клементьева</v>
      </c>
      <c r="L180" s="214"/>
    </row>
    <row r="181" spans="1:12">
      <c r="A181" s="136">
        <v>188</v>
      </c>
      <c r="B181" s="117" t="s">
        <v>759</v>
      </c>
      <c r="C181" s="174">
        <f>F181*'время открытия'!C181</f>
        <v>2745.5555555555557</v>
      </c>
      <c r="D181" s="194">
        <v>1886</v>
      </c>
      <c r="E181" s="5">
        <f t="shared" si="2"/>
        <v>68.692836908134353</v>
      </c>
      <c r="F181" s="36">
        <v>152.53086419753086</v>
      </c>
      <c r="G181" s="270">
        <f>D181/'время открытия'!C181</f>
        <v>104.77777777777777</v>
      </c>
      <c r="H181" s="258" t="str">
        <f>СВОД!E181</f>
        <v>Савченко</v>
      </c>
      <c r="L181" s="214"/>
    </row>
    <row r="182" spans="1:12">
      <c r="A182" s="136">
        <v>189</v>
      </c>
      <c r="B182" s="136" t="s">
        <v>797</v>
      </c>
      <c r="C182" s="174">
        <f>F182*'время открытия'!C182</f>
        <v>867.5</v>
      </c>
      <c r="D182" s="194">
        <v>334</v>
      </c>
      <c r="E182" s="5">
        <f t="shared" si="2"/>
        <v>38.501440922190199</v>
      </c>
      <c r="F182" s="36">
        <v>216.875</v>
      </c>
      <c r="G182" s="270">
        <f>D182/'время открытия'!C182</f>
        <v>83.5</v>
      </c>
      <c r="H182" s="258" t="str">
        <f>СВОД!E182</f>
        <v>Дарьин</v>
      </c>
      <c r="L182" s="214"/>
    </row>
    <row r="183" spans="1:12">
      <c r="A183" s="136">
        <v>190</v>
      </c>
      <c r="B183" s="117" t="s">
        <v>807</v>
      </c>
      <c r="C183" s="174">
        <f>F183*'время открытия'!C183</f>
        <v>740</v>
      </c>
      <c r="D183" s="194">
        <v>776</v>
      </c>
      <c r="E183" s="5">
        <f t="shared" si="2"/>
        <v>104.86486486486486</v>
      </c>
      <c r="F183" s="36">
        <v>185</v>
      </c>
      <c r="G183" s="270">
        <f>D183/'время открытия'!C183</f>
        <v>194</v>
      </c>
      <c r="H183" s="258" t="str">
        <f>СВОД!E183</f>
        <v>Емельянова</v>
      </c>
      <c r="L183" s="214"/>
    </row>
    <row r="184" spans="1:12">
      <c r="A184" s="136">
        <v>191</v>
      </c>
      <c r="B184" s="117" t="s">
        <v>808</v>
      </c>
      <c r="C184" s="174">
        <f>F184*'время открытия'!C184</f>
        <v>740</v>
      </c>
      <c r="D184" s="194">
        <v>441</v>
      </c>
      <c r="E184" s="5">
        <f t="shared" si="2"/>
        <v>59.594594594594597</v>
      </c>
      <c r="F184" s="36">
        <v>185</v>
      </c>
      <c r="G184" s="270">
        <f>D184/'время открытия'!C184</f>
        <v>110.25</v>
      </c>
      <c r="H184" s="258" t="str">
        <f>СВОД!E184</f>
        <v>Емельянова</v>
      </c>
      <c r="L184" s="214"/>
    </row>
    <row r="185" spans="1:12">
      <c r="A185" s="136">
        <v>194</v>
      </c>
      <c r="B185" s="117" t="s">
        <v>773</v>
      </c>
      <c r="C185" s="174">
        <f>F185*'время открытия'!C185</f>
        <v>1518.5483870967741</v>
      </c>
      <c r="D185" s="194">
        <v>976</v>
      </c>
      <c r="E185" s="5">
        <f t="shared" si="2"/>
        <v>64.271906532129591</v>
      </c>
      <c r="F185" s="36">
        <v>216.93548387096774</v>
      </c>
      <c r="G185" s="270">
        <f>D185/'время открытия'!C185</f>
        <v>139.42857142857142</v>
      </c>
      <c r="H185" s="258" t="str">
        <f>СВОД!E185</f>
        <v>Дарьин</v>
      </c>
      <c r="L185" s="214"/>
    </row>
    <row r="186" spans="1:12">
      <c r="A186" s="136">
        <v>195</v>
      </c>
      <c r="B186" s="117" t="s">
        <v>781</v>
      </c>
      <c r="C186" s="174">
        <f>F186*'время открытия'!C186</f>
        <v>1572.8172043010752</v>
      </c>
      <c r="D186" s="194">
        <v>864</v>
      </c>
      <c r="E186" s="5">
        <f t="shared" si="2"/>
        <v>54.933274994530734</v>
      </c>
      <c r="F186" s="36">
        <v>196.6021505376344</v>
      </c>
      <c r="G186" s="270">
        <f>D186/'время открытия'!C186</f>
        <v>108</v>
      </c>
      <c r="H186" s="258" t="str">
        <f>СВОД!E186</f>
        <v>Сазонова</v>
      </c>
      <c r="L186" s="214"/>
    </row>
    <row r="187" spans="1:12">
      <c r="A187" s="136">
        <v>196</v>
      </c>
      <c r="B187" s="136" t="s">
        <v>809</v>
      </c>
      <c r="C187" s="174">
        <f>F187*'время открытия'!C187</f>
        <v>650.00000161290325</v>
      </c>
      <c r="D187" s="321">
        <v>612</v>
      </c>
      <c r="E187" s="5">
        <f t="shared" si="2"/>
        <v>94.153845920213769</v>
      </c>
      <c r="F187" s="270">
        <v>216.66666720430109</v>
      </c>
      <c r="G187" s="270">
        <f>D187/'время открытия'!C187</f>
        <v>204</v>
      </c>
      <c r="H187" s="258" t="str">
        <f>СВОД!E187</f>
        <v>Мансурова</v>
      </c>
      <c r="L187" s="214"/>
    </row>
    <row r="188" spans="1:12">
      <c r="A188" s="136">
        <v>197</v>
      </c>
      <c r="B188" s="117" t="s">
        <v>750</v>
      </c>
      <c r="C188" s="174">
        <f>F188*'время открытия'!C188</f>
        <v>4398</v>
      </c>
      <c r="D188" s="321">
        <v>2285</v>
      </c>
      <c r="E188" s="5">
        <f t="shared" si="2"/>
        <v>51.955434288312873</v>
      </c>
      <c r="F188" s="270">
        <v>231.47368421052633</v>
      </c>
      <c r="G188" s="270">
        <f>D188/'время открытия'!C188</f>
        <v>120.26315789473684</v>
      </c>
      <c r="H188" s="258" t="str">
        <f>СВОД!E188</f>
        <v>Хасанов</v>
      </c>
      <c r="L188" s="214"/>
    </row>
    <row r="189" spans="1:12">
      <c r="A189" s="136">
        <v>199</v>
      </c>
      <c r="B189" s="136" t="s">
        <v>810</v>
      </c>
      <c r="C189" s="174">
        <f>F189*'время открытия'!C189</f>
        <v>505.26313242784374</v>
      </c>
      <c r="D189" s="321">
        <v>684</v>
      </c>
      <c r="E189" s="5">
        <f t="shared" si="2"/>
        <v>135.37500682333706</v>
      </c>
      <c r="F189" s="270">
        <v>168.42104414261459</v>
      </c>
      <c r="G189" s="270">
        <f>D189/'время открытия'!C189</f>
        <v>228</v>
      </c>
      <c r="H189" s="258" t="str">
        <f>СВОД!E189</f>
        <v>Коровина</v>
      </c>
      <c r="L189" s="214"/>
    </row>
    <row r="190" spans="1:12">
      <c r="A190" s="136">
        <v>200</v>
      </c>
      <c r="B190" s="117" t="s">
        <v>780</v>
      </c>
      <c r="C190" s="174">
        <f>F190*'время открытия'!C190</f>
        <v>2261.1111111111113</v>
      </c>
      <c r="D190" s="194">
        <v>1029</v>
      </c>
      <c r="E190" s="5">
        <f t="shared" si="2"/>
        <v>45.508599508599509</v>
      </c>
      <c r="F190" s="36">
        <v>226.11111111111114</v>
      </c>
      <c r="G190" s="270">
        <f>D190/'время открытия'!C190</f>
        <v>102.9</v>
      </c>
      <c r="H190" s="258" t="str">
        <f>СВОД!E190</f>
        <v>Савченко</v>
      </c>
      <c r="L190" s="214"/>
    </row>
    <row r="191" spans="1:12">
      <c r="A191" s="136">
        <v>204</v>
      </c>
      <c r="B191" s="136" t="s">
        <v>802</v>
      </c>
      <c r="C191" s="174">
        <f>F191*'время открытия'!C191</f>
        <v>214.9999838709677</v>
      </c>
      <c r="D191" s="194">
        <v>249</v>
      </c>
      <c r="E191" s="5">
        <f t="shared" si="2"/>
        <v>115.81396217659135</v>
      </c>
      <c r="F191" s="36">
        <v>214.9999838709677</v>
      </c>
      <c r="G191" s="36">
        <f>D191/'время открытия'!C191</f>
        <v>249</v>
      </c>
      <c r="H191" s="249" t="str">
        <f>СВОД!E191</f>
        <v>Неуймина</v>
      </c>
      <c r="L191" s="214"/>
    </row>
    <row r="192" spans="1:12">
      <c r="A192" s="136">
        <v>206</v>
      </c>
      <c r="B192" s="136" t="s">
        <v>811</v>
      </c>
      <c r="C192" s="174">
        <f>F192*'время открытия'!C192</f>
        <v>948.24561403508767</v>
      </c>
      <c r="D192" s="194">
        <v>184</v>
      </c>
      <c r="E192" s="5">
        <f t="shared" si="2"/>
        <v>19.404255319148938</v>
      </c>
      <c r="F192" s="36">
        <v>237.06140350877192</v>
      </c>
      <c r="G192" s="36">
        <f>D192/'время открытия'!C192</f>
        <v>46</v>
      </c>
      <c r="H192" s="249" t="str">
        <f>СВОД!E192</f>
        <v>Ахтямова</v>
      </c>
      <c r="L192" s="214"/>
    </row>
    <row r="193" spans="1:12">
      <c r="A193" s="136">
        <v>207</v>
      </c>
      <c r="B193" s="136" t="s">
        <v>812</v>
      </c>
      <c r="C193" s="174">
        <f>F193*'время открытия'!C193</f>
        <v>1122.8070175438595</v>
      </c>
      <c r="D193" s="194">
        <v>322</v>
      </c>
      <c r="E193" s="5">
        <f t="shared" si="2"/>
        <v>28.678125000000005</v>
      </c>
      <c r="F193" s="36">
        <v>224.56140350877189</v>
      </c>
      <c r="G193" s="36">
        <f>D193/'время открытия'!C193</f>
        <v>64.400000000000006</v>
      </c>
      <c r="H193" s="249" t="str">
        <f>СВОД!E193</f>
        <v>Ахтямова</v>
      </c>
      <c r="L193" s="214"/>
    </row>
    <row r="196" spans="1:12">
      <c r="A196" s="2">
        <v>1</v>
      </c>
      <c r="B196" s="136" t="s">
        <v>530</v>
      </c>
      <c r="C196" s="41">
        <f>C68+C115+C117+C145+C168+C175+C178+C192+C193</f>
        <v>62885.44181574363</v>
      </c>
      <c r="D196" s="41">
        <f>D68+D115+D117+D145+D168+D175+D178+D192+D193</f>
        <v>58581</v>
      </c>
      <c r="E196" s="5">
        <f t="shared" ref="E196:E211" si="3">D196/C196*100</f>
        <v>93.155106028584839</v>
      </c>
    </row>
    <row r="197" spans="1:12">
      <c r="A197" s="2">
        <v>2</v>
      </c>
      <c r="B197" s="136" t="s">
        <v>761</v>
      </c>
      <c r="C197" s="41">
        <f>C53+C54+C69+C116+C143+C144+C159</f>
        <v>61644.043410134596</v>
      </c>
      <c r="D197" s="41">
        <f>D53+D54+D69+D116+D143+D144+D159</f>
        <v>56890</v>
      </c>
      <c r="E197" s="5">
        <f t="shared" si="3"/>
        <v>92.28791113116209</v>
      </c>
    </row>
    <row r="198" spans="1:12">
      <c r="A198" s="2">
        <v>3</v>
      </c>
      <c r="B198" s="136" t="s">
        <v>697</v>
      </c>
      <c r="C198" s="41">
        <f>C80+C100+C121+C130+C146+C148+C157+C163+C165+C179+C183+C184</f>
        <v>56089.29206145565</v>
      </c>
      <c r="D198" s="41">
        <f>D80+D100+D121+D130+D146+D148+D157+D163+D165+D179+D183+D184</f>
        <v>55967</v>
      </c>
      <c r="E198" s="5">
        <f t="shared" si="3"/>
        <v>99.781968969546526</v>
      </c>
    </row>
    <row r="199" spans="1:12">
      <c r="A199" s="2">
        <v>4</v>
      </c>
      <c r="B199" s="136" t="s">
        <v>567</v>
      </c>
      <c r="C199" s="41">
        <f>C95+C97+C99+C122+C126+C150+C189</f>
        <v>42797.528035650532</v>
      </c>
      <c r="D199" s="41">
        <f>D95+D97+D99+D122+D126+D150+D189</f>
        <v>42698</v>
      </c>
      <c r="E199" s="5">
        <f t="shared" si="3"/>
        <v>99.767444429109034</v>
      </c>
    </row>
    <row r="200" spans="1:12">
      <c r="A200" s="2">
        <v>5</v>
      </c>
      <c r="B200" s="136" t="s">
        <v>169</v>
      </c>
      <c r="C200" s="41">
        <f>C72+C73+C84+C101+C111+C118+C119+C129+C133+C137+C139+C152+C161+C164+C174+C181+C190+C167</f>
        <v>102584.94993223532</v>
      </c>
      <c r="D200" s="41">
        <f>D72+D73+D84+D101+D111+D118+D119+D129+D133+D137+D139+D152+D161+D164+D174+D181+D190+D167</f>
        <v>102561</v>
      </c>
      <c r="E200" s="5">
        <f t="shared" si="3"/>
        <v>99.976653561510588</v>
      </c>
    </row>
    <row r="201" spans="1:12">
      <c r="A201" s="2">
        <v>6</v>
      </c>
      <c r="B201" s="136" t="s">
        <v>626</v>
      </c>
      <c r="C201" s="41">
        <f>C61+C76+C105+C106+C131+C160</f>
        <v>29491.57629933237</v>
      </c>
      <c r="D201" s="41">
        <f>D61+D76+D105+D106+D131+D160</f>
        <v>27684</v>
      </c>
      <c r="E201" s="5">
        <f t="shared" si="3"/>
        <v>93.870872546838783</v>
      </c>
    </row>
    <row r="202" spans="1:12">
      <c r="A202" s="2">
        <v>7</v>
      </c>
      <c r="B202" s="136" t="s">
        <v>763</v>
      </c>
      <c r="C202" s="41">
        <f>C113+C114+C132+C134</f>
        <v>15941.013824884794</v>
      </c>
      <c r="D202" s="41">
        <f>D113+D114+D132+D134</f>
        <v>11709</v>
      </c>
      <c r="E202" s="5">
        <f t="shared" si="3"/>
        <v>73.452040934320067</v>
      </c>
    </row>
    <row r="203" spans="1:12">
      <c r="A203" s="2">
        <v>8</v>
      </c>
      <c r="B203" s="136" t="s">
        <v>698</v>
      </c>
      <c r="C203" s="41">
        <f>C2+C10+C25+C33+C34+C36+C40+C41+C51+C58+C59+C60+C63+C78+C91+C171</f>
        <v>172086.41747524624</v>
      </c>
      <c r="D203" s="41">
        <f>D2+D10+D25+D33+D34+D36+D40+D41+D51+D58+D59+D60+D63+D78+D91+D171</f>
        <v>168304</v>
      </c>
      <c r="E203" s="5">
        <f t="shared" si="3"/>
        <v>97.802024395219732</v>
      </c>
    </row>
    <row r="204" spans="1:12">
      <c r="A204" s="2">
        <v>9</v>
      </c>
      <c r="B204" s="136" t="s">
        <v>696</v>
      </c>
      <c r="C204" s="41">
        <f>C22+C27+C38+C50+C55+C56+C57+C74+C86+C88+C147+C166</f>
        <v>128489.24558689033</v>
      </c>
      <c r="D204" s="41">
        <f>D22+D27+D38+D50+D55+D56+D57+D74+D86+D88+D147+D166</f>
        <v>127344</v>
      </c>
      <c r="E204" s="5">
        <f t="shared" si="3"/>
        <v>99.10868370215789</v>
      </c>
    </row>
    <row r="205" spans="1:12">
      <c r="A205" s="2">
        <v>10</v>
      </c>
      <c r="B205" s="136" t="s">
        <v>629</v>
      </c>
      <c r="C205" s="41">
        <f>C11+C21+C29+C31+C65+C89+C90+C96+C98+C138+C141+C151+C156+C169+C173</f>
        <v>137412.43196349172</v>
      </c>
      <c r="D205" s="41">
        <f>D11+D21+D29+D31+D65+D89+D90+D96+D98+D138+D141+D151+D156+D169+D173</f>
        <v>139025</v>
      </c>
      <c r="E205" s="5">
        <f t="shared" si="3"/>
        <v>101.1735241225748</v>
      </c>
    </row>
    <row r="206" spans="1:12">
      <c r="A206" s="2">
        <v>11</v>
      </c>
      <c r="B206" s="136" t="s">
        <v>168</v>
      </c>
      <c r="C206" s="41">
        <f>C14+C16+C19+C28+C43+C45+C66+C79+C93+C94+C102+C112+C140+C172+C180+C170</f>
        <v>158964.67886902232</v>
      </c>
      <c r="D206" s="41">
        <f>D14+D16+D19+D28+D43+D45+D66+D79+D93+D94+D102+D112+D140+D172+D180+D170</f>
        <v>150862</v>
      </c>
      <c r="E206" s="5">
        <f t="shared" si="3"/>
        <v>94.902843243750738</v>
      </c>
    </row>
    <row r="207" spans="1:12">
      <c r="A207" s="2">
        <v>12</v>
      </c>
      <c r="B207" s="136" t="s">
        <v>699</v>
      </c>
      <c r="C207" s="41">
        <f>C23+C32+C37+C49+C64+C85+C110+C124+C127+C149+C155+C158</f>
        <v>131751.03163507304</v>
      </c>
      <c r="D207" s="41">
        <f>D23+D32+D37+D49+D64+D85+D110+D124+D127+D149+D155+D158</f>
        <v>126398</v>
      </c>
      <c r="E207" s="5">
        <f t="shared" si="3"/>
        <v>95.937009700311123</v>
      </c>
    </row>
    <row r="208" spans="1:12">
      <c r="A208" s="2">
        <v>13</v>
      </c>
      <c r="B208" s="136" t="s">
        <v>700</v>
      </c>
      <c r="C208" s="41">
        <f>C24+C26+C35+C46+C67+C52+C70+C83+C87+C92+C103+C107+C109+C128+C136+C153+C187</f>
        <v>163806.19121751093</v>
      </c>
      <c r="D208" s="41">
        <f>D24+D26+D35+D46+D67+D52+D70+D83+D87+D92+D103+D107+D109+D128+D136+D153+D187</f>
        <v>173682</v>
      </c>
      <c r="E208" s="5">
        <f t="shared" si="3"/>
        <v>106.02895941178159</v>
      </c>
    </row>
    <row r="209" spans="1:5">
      <c r="A209" s="2">
        <v>14</v>
      </c>
      <c r="B209" s="136" t="s">
        <v>509</v>
      </c>
      <c r="C209" s="41">
        <f>C3+C4+C5+C7+C9+C13+C18+C30+C42+C44+C48+C62+C82+C120+C123+C162+C191</f>
        <v>197239.15072785865</v>
      </c>
      <c r="D209" s="41">
        <f>D3+D4+D5+D7+D9+D13+D18+D30+D42+D44+D48+D62+D82+D120+D123+D162+D191</f>
        <v>199377</v>
      </c>
      <c r="E209" s="5">
        <f t="shared" si="3"/>
        <v>101.08388687755559</v>
      </c>
    </row>
    <row r="210" spans="1:5">
      <c r="A210" s="2">
        <v>15</v>
      </c>
      <c r="B210" s="136" t="s">
        <v>762</v>
      </c>
      <c r="C210" s="41">
        <f>C6+C8+C12+C20+C81+C154+C185+C182</f>
        <v>73560.030294216063</v>
      </c>
      <c r="D210" s="41">
        <f>D6+D8+D12+D20+D81+D154+D185+D182</f>
        <v>67058</v>
      </c>
      <c r="E210" s="5">
        <f t="shared" si="3"/>
        <v>91.160919499067532</v>
      </c>
    </row>
    <row r="211" spans="1:5">
      <c r="A211" s="2">
        <v>16</v>
      </c>
      <c r="B211" s="136" t="s">
        <v>627</v>
      </c>
      <c r="C211" s="41">
        <f>C15+C17+C39+C47+C71+C75+C77+C104+C108+C125+C135+C142+C188</f>
        <v>131654.79368282651</v>
      </c>
      <c r="D211" s="41">
        <f>D15+D17+D39+D47+D71+D75+D77+D104+D108+D125+D135+D142+D188</f>
        <v>131702</v>
      </c>
      <c r="E211" s="5">
        <f t="shared" si="3"/>
        <v>100.03585613243011</v>
      </c>
    </row>
    <row r="212" spans="1:5">
      <c r="A212" s="116"/>
      <c r="B212" s="239"/>
      <c r="C212" s="153"/>
      <c r="D212" s="153"/>
      <c r="E212" s="112"/>
    </row>
    <row r="213" spans="1:5">
      <c r="B213" s="196"/>
      <c r="E213" s="112"/>
    </row>
    <row r="214" spans="1:5">
      <c r="A214" s="2">
        <v>1</v>
      </c>
      <c r="B214" s="136" t="s">
        <v>442</v>
      </c>
      <c r="C214" s="41">
        <f>C77</f>
        <v>9649.542015133411</v>
      </c>
      <c r="D214" s="41">
        <f>D77</f>
        <v>10246</v>
      </c>
      <c r="E214" s="5">
        <f t="shared" ref="E214:E232" si="4">D214/C214*100</f>
        <v>106.18120511762281</v>
      </c>
    </row>
    <row r="215" spans="1:5">
      <c r="A215" s="2">
        <v>2</v>
      </c>
      <c r="B215" s="136" t="s">
        <v>117</v>
      </c>
      <c r="C215" s="41">
        <f>C67+C70+C26+C109</f>
        <v>45216.557025442293</v>
      </c>
      <c r="D215" s="41">
        <f>D67+D70+D26+D109</f>
        <v>46639</v>
      </c>
      <c r="E215" s="5">
        <f t="shared" si="4"/>
        <v>103.14584538968177</v>
      </c>
    </row>
    <row r="216" spans="1:5">
      <c r="A216" s="2">
        <v>3</v>
      </c>
      <c r="B216" s="136" t="s">
        <v>598</v>
      </c>
      <c r="C216" s="41">
        <f>C129+C161</f>
        <v>12788.855862841388</v>
      </c>
      <c r="D216" s="41">
        <f>D129+D161</f>
        <v>11278</v>
      </c>
      <c r="E216" s="5">
        <f t="shared" si="4"/>
        <v>88.186153014428371</v>
      </c>
    </row>
    <row r="217" spans="1:5">
      <c r="A217" s="2">
        <v>4</v>
      </c>
      <c r="B217" s="136" t="s">
        <v>119</v>
      </c>
      <c r="C217" s="41">
        <f>C46+C92+C107+C128+C187</f>
        <v>40492.090031086766</v>
      </c>
      <c r="D217" s="41">
        <f>D46+D92+D107+D128+D187</f>
        <v>42746</v>
      </c>
      <c r="E217" s="5">
        <f t="shared" si="4"/>
        <v>105.56629694140966</v>
      </c>
    </row>
    <row r="218" spans="1:5">
      <c r="A218" s="2">
        <v>5</v>
      </c>
      <c r="B218" s="136" t="s">
        <v>112</v>
      </c>
      <c r="C218" s="41">
        <f>C191+C182+C173+C170+C169+C185+C171+C172+C188+C156+C180+C2+C3+C4+C5+C6+C7+C8+C9+C10+C11+C12+C13+C14+C15+C16+C17+C18+C19+C20+C21+C22+C23+C24+C25+C27+C28+C29+C30+C31+C32+C33+C34+C35+C36+C37+C38+C39+C40+C41+C42+C43+C44+C45+C47+C48+C49+C50+C51+C52+C55+C56+C57+C58+C59+C60+C62+C63+C64+C65+C66+C71+C74+C75+C78+C79+C81+C82+C83+C85+C86+C87+C88+C89+C90+C91+C93+C94+C96+C98+C102+C103+C104+C108+C110+C112+C120+C123+C124+C127+C135+C136+C138+C140+C141+C147+C149+C151+C153+C154+C155+C158+C162+C166</f>
        <v>1185827.535449516</v>
      </c>
      <c r="D218" s="41">
        <f>D191+D182+D173+D170+D169+D185+D171+D172+D188+D156+D180+D2+D3+D4+D5+D6+D7+D8+D9+D10+D11+D12+D13+D14+D15+D16+D17+D18+D19+D20+D21+D22+D23+D24+D25+D27+D28+D29+D30+D31+D32+D33+D34+D35+D36+D37+D38+D39+D40+D41+D42+D43+D44+D45+D47+D48+D49+D50+D51+D52+D55+D56+D57+D58+D59+D60+D62+D63+D64+D65+D66+D71+D74+D75+D78+D79+D81+D82+D83+D85+D86+D87+D88+D89+D90+D91+D93+D94+D96+D98+D102+D103+D104+D108+D110+D112+D120+D123+D124+D127+D135+D136+D138+D140+D141+D147+D149+D151+D153+D154+D155+D158+D162+D166</f>
        <v>1169003</v>
      </c>
      <c r="E218" s="5">
        <f t="shared" si="4"/>
        <v>98.581198787634975</v>
      </c>
    </row>
    <row r="219" spans="1:5">
      <c r="A219" s="2">
        <v>6</v>
      </c>
      <c r="B219" s="136" t="s">
        <v>614</v>
      </c>
      <c r="C219" s="41">
        <f>C133+C174</f>
        <v>11944.897959183672</v>
      </c>
      <c r="D219" s="41">
        <f>D133+D174</f>
        <v>9961</v>
      </c>
      <c r="E219" s="5">
        <f t="shared" si="4"/>
        <v>83.39125234922264</v>
      </c>
    </row>
    <row r="220" spans="1:5">
      <c r="A220" s="2">
        <v>7</v>
      </c>
      <c r="B220" s="136" t="s">
        <v>524</v>
      </c>
      <c r="C220" s="41">
        <f>C95+C97+C99+C122+C126+C150+C189</f>
        <v>42797.528035650532</v>
      </c>
      <c r="D220" s="41">
        <f>D95+D97+D99+D122+D126+D150+D189</f>
        <v>42698</v>
      </c>
      <c r="E220" s="5">
        <f t="shared" si="4"/>
        <v>99.767444429109034</v>
      </c>
    </row>
    <row r="221" spans="1:5">
      <c r="A221" s="2">
        <v>8</v>
      </c>
      <c r="B221" s="136" t="s">
        <v>805</v>
      </c>
      <c r="C221" s="41">
        <f>C183+C184</f>
        <v>1480</v>
      </c>
      <c r="D221" s="41">
        <f>D183+D184</f>
        <v>1217</v>
      </c>
      <c r="E221" s="5">
        <f t="shared" si="4"/>
        <v>82.229729729729726</v>
      </c>
    </row>
    <row r="222" spans="1:5">
      <c r="A222" s="2">
        <v>9</v>
      </c>
      <c r="B222" s="136" t="s">
        <v>649</v>
      </c>
      <c r="C222" s="41">
        <f>C146+C148+C163+C165</f>
        <v>21458.284813672053</v>
      </c>
      <c r="D222" s="41">
        <f>D146+D148+D163+D165</f>
        <v>23447</v>
      </c>
      <c r="E222" s="5">
        <f t="shared" si="4"/>
        <v>109.26781988214103</v>
      </c>
    </row>
    <row r="223" spans="1:5">
      <c r="A223" s="2">
        <v>10</v>
      </c>
      <c r="B223" s="136" t="s">
        <v>122</v>
      </c>
      <c r="C223" s="41">
        <f>C178+C175+C53+C54+C68+C69+C115+C116+C117+C143+C144+C145+C159+C168+C192+C193</f>
        <v>124529.48522587823</v>
      </c>
      <c r="D223" s="41">
        <f>D178+D175+D53+D54+D68+D69+D115+D116+D117+D143+D144+D145+D159+D168+D192+D193</f>
        <v>115471</v>
      </c>
      <c r="E223" s="5">
        <f t="shared" si="4"/>
        <v>92.725830987378231</v>
      </c>
    </row>
    <row r="224" spans="1:5">
      <c r="A224" s="2">
        <v>11</v>
      </c>
      <c r="B224" s="136" t="s">
        <v>171</v>
      </c>
      <c r="C224" s="41">
        <f>C181+C73+C111+C137</f>
        <v>23859.599858109366</v>
      </c>
      <c r="D224" s="41">
        <f>D181+D73+D111+D137</f>
        <v>24170</v>
      </c>
      <c r="E224" s="5">
        <f t="shared" si="4"/>
        <v>101.30094445731091</v>
      </c>
    </row>
    <row r="225" spans="1:5">
      <c r="A225" s="2">
        <v>12</v>
      </c>
      <c r="B225" s="136" t="s">
        <v>770</v>
      </c>
      <c r="C225" s="41">
        <f>C176+C177+C186</f>
        <v>5504.8602150537645</v>
      </c>
      <c r="D225" s="41">
        <f>D176+D177+D186</f>
        <v>2153</v>
      </c>
      <c r="E225" s="5">
        <f t="shared" si="4"/>
        <v>39.110893208738311</v>
      </c>
    </row>
    <row r="226" spans="1:5">
      <c r="A226" s="2">
        <v>13</v>
      </c>
      <c r="B226" s="136" t="s">
        <v>124</v>
      </c>
      <c r="C226" s="41">
        <f>C72+C84+C101+C118+C119+C139+C190+C167</f>
        <v>45357.143741514054</v>
      </c>
      <c r="D226" s="41">
        <f>D72+D84+D101+D118+D119+D139+D190+D167</f>
        <v>48190</v>
      </c>
      <c r="E226" s="5">
        <f t="shared" si="4"/>
        <v>106.24566721976612</v>
      </c>
    </row>
    <row r="227" spans="1:5">
      <c r="A227" s="2">
        <v>14</v>
      </c>
      <c r="B227" s="136" t="s">
        <v>654</v>
      </c>
      <c r="C227" s="41">
        <f>C152+C164</f>
        <v>8634.4525105868124</v>
      </c>
      <c r="D227" s="41">
        <f>D152+D164</f>
        <v>8962</v>
      </c>
      <c r="E227" s="5">
        <f t="shared" si="4"/>
        <v>103.79349459634616</v>
      </c>
    </row>
    <row r="228" spans="1:5">
      <c r="A228" s="2">
        <v>15</v>
      </c>
      <c r="B228" s="136" t="s">
        <v>471</v>
      </c>
      <c r="C228" s="41">
        <f>C80+C100+C121+C130+C157+C179</f>
        <v>33151.007247783607</v>
      </c>
      <c r="D228" s="41">
        <f>D80+D100+D121+D130+D157+D179</f>
        <v>31303</v>
      </c>
      <c r="E228" s="5">
        <f t="shared" si="4"/>
        <v>94.425486881979552</v>
      </c>
    </row>
    <row r="229" spans="1:5">
      <c r="A229" s="2">
        <v>16</v>
      </c>
      <c r="B229" s="136" t="s">
        <v>559</v>
      </c>
      <c r="C229" s="41">
        <f>C113+C114+C132+C134</f>
        <v>15941.013824884794</v>
      </c>
      <c r="D229" s="41">
        <f>D113+D114+D132+D134</f>
        <v>11709</v>
      </c>
      <c r="E229" s="5">
        <f t="shared" si="4"/>
        <v>73.452040934320067</v>
      </c>
    </row>
    <row r="230" spans="1:5">
      <c r="A230" s="2">
        <v>17</v>
      </c>
      <c r="B230" s="136" t="s">
        <v>584</v>
      </c>
      <c r="C230" s="41">
        <f>C125+C142</f>
        <v>13778.246930956291</v>
      </c>
      <c r="D230" s="41">
        <f>D125+D142</f>
        <v>15118</v>
      </c>
      <c r="E230" s="5">
        <f t="shared" si="4"/>
        <v>109.7236831053856</v>
      </c>
    </row>
    <row r="231" spans="1:5">
      <c r="A231" s="2">
        <v>18</v>
      </c>
      <c r="B231" s="136" t="s">
        <v>593</v>
      </c>
      <c r="C231" s="41">
        <f>C131</f>
        <v>6995.1923076923076</v>
      </c>
      <c r="D231" s="41">
        <f>D131</f>
        <v>6032</v>
      </c>
      <c r="E231" s="5">
        <f t="shared" si="4"/>
        <v>86.2306529209622</v>
      </c>
    </row>
    <row r="232" spans="1:5">
      <c r="A232" s="2">
        <v>19</v>
      </c>
      <c r="B232" s="136" t="s">
        <v>115</v>
      </c>
      <c r="C232" s="41">
        <f>C61+C76+C105+C106+C160</f>
        <v>22496.383991640061</v>
      </c>
      <c r="D232" s="41">
        <f>D61+D76+D105+D106+D160</f>
        <v>21652</v>
      </c>
      <c r="E232" s="5">
        <f t="shared" si="4"/>
        <v>96.246579041530211</v>
      </c>
    </row>
    <row r="233" spans="1:5">
      <c r="A233" s="116"/>
      <c r="B233" s="116"/>
    </row>
    <row r="235" spans="1:5">
      <c r="A235" s="2">
        <v>1</v>
      </c>
      <c r="B235" s="136" t="s">
        <v>167</v>
      </c>
      <c r="C235" s="41">
        <f>C167+C183+C184+C189+C192+C193+C190+C181+C178+C174+C175+C179+C168+C159+C53+C54+C68+C69+C72+C73+C80+C84+C95+C97+C99+C100+C101+C111+C115+C116+C117+C118+C119+C121+C122+C126+C129+C130+C133+C137+C139+C143+C144+C145+C146+C148+C150+C152+C157+C161+C163+C164+C165</f>
        <v>326001.25525521964</v>
      </c>
      <c r="D235" s="41">
        <f>D167+D183+D184+D189+D192+D193+D190+D181+D178+D174+D175+D179+D168+D159+D53+D54+D68+D69+D72+D73+D80+D84+D95+D97+D99+D100+D101+D111+D115+D116+D117+D118+D119+D121+D122+D126+D129+D130+D133+D137+D139+D143+D144+D145+D146+D148+D150+D152+D157+D161+D163+D164+D165</f>
        <v>316697</v>
      </c>
      <c r="E235" s="5">
        <f>D235/C235*100</f>
        <v>97.145944960262327</v>
      </c>
    </row>
    <row r="236" spans="1:5">
      <c r="A236" s="2">
        <v>2</v>
      </c>
      <c r="B236" s="136" t="s">
        <v>170</v>
      </c>
      <c r="C236" s="41">
        <f>C61+C76+C105+C106+C113+C114+C131+C132+C134+C160</f>
        <v>45432.590124217153</v>
      </c>
      <c r="D236" s="41">
        <f>D61+D76+D105+D106+D113+D114+D131+D132+D134+D160</f>
        <v>39393</v>
      </c>
      <c r="E236" s="5">
        <f>D236/C236*100</f>
        <v>86.706480727371428</v>
      </c>
    </row>
    <row r="237" spans="1:5">
      <c r="A237" s="2">
        <v>3</v>
      </c>
      <c r="B237" s="136" t="s">
        <v>777</v>
      </c>
      <c r="C237" s="41">
        <f>C176+C177+C186</f>
        <v>5504.8602150537645</v>
      </c>
      <c r="D237" s="41">
        <f>D176+D177+D186</f>
        <v>2153</v>
      </c>
      <c r="E237" s="5">
        <f>D237/C237*100</f>
        <v>39.110893208738311</v>
      </c>
    </row>
    <row r="238" spans="1:5">
      <c r="A238" s="2">
        <v>4</v>
      </c>
      <c r="B238" s="136" t="s">
        <v>620</v>
      </c>
      <c r="C238" s="41">
        <f>C191+C187+C170+C172+C180+C3+C4+C5+C7+C9+C13+C14+C16+C18+C19+C23+C24+C26+C28+C30+C32+C35+C37+C42+C43+C44+C45+C46+C48+C49+C52+C62+C64+C66+C67+C70+C79+C82+C83+C85+C87+C92+C93+C94+C102+C103+C107+C109+C110+C112+C120+C123+C124+C127+C128+C136+C140+C149+C153+C155+C158+C162</f>
        <v>651761.05244946491</v>
      </c>
      <c r="D238" s="41">
        <f>D191+D187+D170+D172+D180+D3+D4+D5+D7+D9+D13+D14+D16+D18+D19+D23+D24+D26+D28+D30+D32+D35+D37+D42+D43+D44+D45+D46+D48+D49+D52+D62+D64+D66+D67+D70+D79+D82+D83+D85+D87+D92+D93+D94+D102+D103+D107+D109+D110+D112+D120+D123+D124+D127+D128+D136+D140+D149+D153+D155+D158+D162</f>
        <v>650319</v>
      </c>
      <c r="E238" s="5">
        <f>D238/C238*100</f>
        <v>99.778745225102767</v>
      </c>
    </row>
    <row r="239" spans="1:5">
      <c r="A239" s="2">
        <v>5</v>
      </c>
      <c r="B239" s="89" t="s">
        <v>701</v>
      </c>
      <c r="C239" s="41">
        <f>C169+C173+C182+C185+C171+C188+C51+C156+C2+C6+C8+C10+C11+C12+C15+C17+C20+C21+C22+C25+C27+C29+C31+C33+C34+C36+C38+C39+C40+C41+C47+C50+C55+C56+C57+C58+C59+C60+C63+C65+C71+C74+C75+C77+C78+C81+C86+C88+C89+C90+C91+C96+C98+C104+C108+C125+C135+C138+C141+C142+C147+C151+C154+C166</f>
        <v>643202.91900267079</v>
      </c>
      <c r="D239" s="41">
        <f>D169+D173+D182+D185+D171+D188+D51+D156+D2+D6+D8+D10+D11+D12+D15+D17+D20+D21+D22+D25+D27+D29+D31+D33+D34+D36+D38+D39+D40+D41+D47+D50+D55+D56+D57+D58+D59+D60+D63+D65+D71+D74+D75+D77+D78+D81+D86+D88+D89+D90+D91+D96+D98+D104+D108+D125+D135+D138+D141+D142+D147+D151+D154+D166</f>
        <v>633433</v>
      </c>
      <c r="E239" s="5">
        <f>D239/C239*100</f>
        <v>98.481051824543997</v>
      </c>
    </row>
    <row r="242" spans="2:23">
      <c r="B242" s="11" t="s">
        <v>218</v>
      </c>
    </row>
    <row r="243" spans="2:23">
      <c r="B243" s="353" t="s">
        <v>219</v>
      </c>
      <c r="C243" s="353"/>
      <c r="D243" s="353"/>
      <c r="E243" s="353"/>
      <c r="F243" s="353"/>
      <c r="G243" s="353"/>
      <c r="H243" s="353"/>
      <c r="I243" s="353"/>
      <c r="J243" s="353"/>
      <c r="K243" s="353"/>
    </row>
    <row r="244" spans="2:23">
      <c r="B244" s="358" t="s">
        <v>310</v>
      </c>
      <c r="C244" s="356"/>
      <c r="D244" s="356"/>
      <c r="E244" s="356"/>
      <c r="F244" s="356"/>
      <c r="G244" s="356"/>
      <c r="H244" s="356"/>
      <c r="I244" s="356"/>
      <c r="J244" s="356"/>
      <c r="K244" s="356"/>
      <c r="M244" t="s">
        <v>311</v>
      </c>
      <c r="N244" s="360" t="s">
        <v>312</v>
      </c>
      <c r="O244" s="360"/>
      <c r="P244" s="360"/>
      <c r="Q244" s="360"/>
      <c r="R244" s="360"/>
      <c r="S244" s="360"/>
      <c r="T244" s="360"/>
      <c r="U244" s="360"/>
      <c r="V244" s="360"/>
      <c r="W244" s="360"/>
    </row>
    <row r="245" spans="2:23" ht="28.8">
      <c r="B245" s="358" t="s">
        <v>313</v>
      </c>
      <c r="C245" s="356"/>
      <c r="D245" s="356"/>
      <c r="E245" s="356"/>
      <c r="F245" s="356"/>
      <c r="G245" s="356"/>
      <c r="H245" s="356"/>
      <c r="I245" s="356"/>
      <c r="J245" s="356"/>
      <c r="K245" s="356"/>
      <c r="M245" s="126" t="s">
        <v>314</v>
      </c>
      <c r="N245" s="360" t="s">
        <v>315</v>
      </c>
      <c r="O245" s="360"/>
      <c r="P245" s="360"/>
      <c r="Q245" s="360"/>
      <c r="R245" s="360"/>
      <c r="S245" s="360"/>
      <c r="T245" s="360"/>
      <c r="U245" s="360"/>
      <c r="V245" s="360"/>
      <c r="W245" s="360"/>
    </row>
    <row r="246" spans="2:23" ht="43.2">
      <c r="B246" s="361" t="s">
        <v>251</v>
      </c>
      <c r="C246" s="361"/>
      <c r="D246" s="361"/>
      <c r="E246" s="361"/>
      <c r="F246" s="361"/>
      <c r="G246" s="361"/>
      <c r="H246" s="361"/>
      <c r="I246" s="361"/>
      <c r="J246" s="361"/>
      <c r="K246" s="361"/>
      <c r="M246" s="126" t="s">
        <v>316</v>
      </c>
      <c r="N246" s="360" t="s">
        <v>317</v>
      </c>
      <c r="O246" s="360"/>
      <c r="P246" s="360"/>
      <c r="Q246" s="360"/>
      <c r="R246" s="360"/>
      <c r="S246" s="360"/>
      <c r="T246" s="360"/>
      <c r="U246" s="360"/>
      <c r="V246" s="360"/>
      <c r="W246" s="360"/>
    </row>
    <row r="247" spans="2:23" ht="43.2">
      <c r="B247" s="361" t="s">
        <v>252</v>
      </c>
      <c r="C247" s="361"/>
      <c r="D247" s="361"/>
      <c r="E247" s="361"/>
      <c r="F247" s="361"/>
      <c r="G247" s="361"/>
      <c r="H247" s="361"/>
      <c r="I247" s="361"/>
      <c r="J247" s="361"/>
      <c r="K247" s="361"/>
      <c r="M247" s="126" t="s">
        <v>318</v>
      </c>
      <c r="N247" s="360" t="s">
        <v>319</v>
      </c>
      <c r="O247" s="360"/>
      <c r="P247" s="360"/>
      <c r="Q247" s="360"/>
      <c r="R247" s="360"/>
      <c r="S247" s="360"/>
      <c r="T247" s="360"/>
      <c r="U247" s="360"/>
      <c r="V247" s="360"/>
      <c r="W247" s="360"/>
    </row>
    <row r="248" spans="2:23">
      <c r="B248" s="354" t="s">
        <v>320</v>
      </c>
      <c r="C248" s="361"/>
      <c r="D248" s="361"/>
      <c r="E248" s="361"/>
      <c r="F248" s="361"/>
      <c r="G248" s="361"/>
      <c r="H248" s="361"/>
      <c r="I248" s="361"/>
      <c r="J248" s="361"/>
      <c r="K248" s="361"/>
    </row>
    <row r="250" spans="2:23">
      <c r="B250" s="359" t="s">
        <v>221</v>
      </c>
      <c r="C250" s="359"/>
      <c r="D250" s="359"/>
      <c r="E250" s="359"/>
      <c r="F250" s="359"/>
      <c r="G250" s="359"/>
      <c r="H250" s="359"/>
      <c r="I250" s="359"/>
      <c r="J250" s="359"/>
      <c r="K250" s="359"/>
      <c r="M250" t="s">
        <v>321</v>
      </c>
      <c r="N250" s="360" t="s">
        <v>322</v>
      </c>
      <c r="O250" s="360"/>
      <c r="P250" s="360"/>
      <c r="Q250" s="360"/>
      <c r="R250" s="360"/>
      <c r="S250" s="360"/>
      <c r="T250" s="360"/>
      <c r="U250" s="360"/>
      <c r="V250" s="360"/>
      <c r="W250" s="360"/>
    </row>
    <row r="251" spans="2:23" ht="28.8">
      <c r="B251" s="357" t="s">
        <v>323</v>
      </c>
      <c r="C251" s="357"/>
      <c r="D251" s="357"/>
      <c r="E251" s="357"/>
      <c r="F251" s="357"/>
      <c r="G251" s="357"/>
      <c r="H251" s="357"/>
      <c r="I251" s="357"/>
      <c r="J251" s="357"/>
      <c r="K251" s="357"/>
      <c r="M251" s="126" t="s">
        <v>314</v>
      </c>
      <c r="N251" t="s">
        <v>324</v>
      </c>
    </row>
    <row r="252" spans="2:23" ht="43.2">
      <c r="B252" s="357" t="s">
        <v>325</v>
      </c>
      <c r="C252" s="357"/>
      <c r="D252" s="357"/>
      <c r="E252" s="357"/>
      <c r="F252" s="357"/>
      <c r="G252" s="357"/>
      <c r="H252" s="357"/>
      <c r="I252" s="357"/>
      <c r="J252" s="357"/>
      <c r="K252" s="357"/>
      <c r="M252" s="126" t="s">
        <v>316</v>
      </c>
      <c r="N252" t="s">
        <v>326</v>
      </c>
    </row>
    <row r="253" spans="2:23" ht="43.2">
      <c r="B253" s="357" t="s">
        <v>327</v>
      </c>
      <c r="C253" s="357"/>
      <c r="D253" s="357"/>
      <c r="E253" s="357"/>
      <c r="F253" s="357"/>
      <c r="G253" s="357"/>
      <c r="H253" s="357"/>
      <c r="I253" s="357"/>
      <c r="J253" s="357"/>
      <c r="K253" s="357"/>
      <c r="M253" s="126" t="s">
        <v>318</v>
      </c>
      <c r="N253" s="360" t="s">
        <v>328</v>
      </c>
      <c r="O253" s="360"/>
      <c r="P253" s="360"/>
      <c r="Q253" s="360"/>
      <c r="R253" s="360"/>
      <c r="S253" s="360"/>
      <c r="T253" s="360"/>
      <c r="U253" s="360"/>
      <c r="V253" s="360"/>
      <c r="W253" s="360"/>
    </row>
    <row r="254" spans="2:23">
      <c r="B254" s="357" t="s">
        <v>329</v>
      </c>
      <c r="C254" s="357"/>
      <c r="D254" s="357"/>
      <c r="E254" s="357"/>
      <c r="F254" s="357"/>
      <c r="G254" s="357"/>
      <c r="H254" s="357"/>
      <c r="I254" s="357"/>
      <c r="J254" s="357"/>
      <c r="K254" s="357"/>
    </row>
    <row r="255" spans="2:23">
      <c r="B255" s="357" t="s">
        <v>330</v>
      </c>
      <c r="C255" s="357"/>
      <c r="D255" s="357"/>
      <c r="E255" s="357"/>
      <c r="F255" s="357"/>
      <c r="G255" s="357"/>
      <c r="H255" s="357"/>
      <c r="I255" s="357"/>
      <c r="J255" s="357"/>
      <c r="K255" s="357"/>
    </row>
  </sheetData>
  <mergeCells count="18">
    <mergeCell ref="B252:K252"/>
    <mergeCell ref="B253:K253"/>
    <mergeCell ref="N253:W253"/>
    <mergeCell ref="B254:K254"/>
    <mergeCell ref="B255:K255"/>
    <mergeCell ref="B251:K251"/>
    <mergeCell ref="B243:K243"/>
    <mergeCell ref="B244:K244"/>
    <mergeCell ref="N244:W244"/>
    <mergeCell ref="B245:K245"/>
    <mergeCell ref="N245:W245"/>
    <mergeCell ref="B246:K246"/>
    <mergeCell ref="N246:W246"/>
    <mergeCell ref="B247:K247"/>
    <mergeCell ref="N247:W247"/>
    <mergeCell ref="B248:K248"/>
    <mergeCell ref="B250:K250"/>
    <mergeCell ref="N250:W250"/>
  </mergeCells>
  <conditionalFormatting sqref="E196:E211 E2:E193">
    <cfRule type="cellIs" dxfId="232" priority="43" operator="lessThan">
      <formula>98</formula>
    </cfRule>
    <cfRule type="cellIs" dxfId="231" priority="44" operator="between">
      <formula>98</formula>
      <formula>99.99</formula>
    </cfRule>
    <cfRule type="cellIs" dxfId="230" priority="45" operator="greaterThan">
      <formula>99.99</formula>
    </cfRule>
  </conditionalFormatting>
  <conditionalFormatting sqref="E235:E239">
    <cfRule type="cellIs" dxfId="229" priority="7" operator="lessThan">
      <formula>98</formula>
    </cfRule>
    <cfRule type="cellIs" dxfId="228" priority="8" operator="between">
      <formula>98</formula>
      <formula>99.99</formula>
    </cfRule>
    <cfRule type="cellIs" dxfId="227" priority="9" operator="greaterThan">
      <formula>99.99</formula>
    </cfRule>
  </conditionalFormatting>
  <conditionalFormatting sqref="E214:E232">
    <cfRule type="cellIs" dxfId="226" priority="1" operator="lessThan">
      <formula>98</formula>
    </cfRule>
    <cfRule type="cellIs" dxfId="225" priority="2" operator="between">
      <formula>98</formula>
      <formula>99.99</formula>
    </cfRule>
    <cfRule type="cellIs" dxfId="224" priority="3" operator="greaterThan">
      <formula>99.99</formula>
    </cfRule>
  </conditionalFormatting>
  <hyperlinks>
    <hyperlink ref="J1" location="СВОД!A1" display="СВОД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54"/>
  <sheetViews>
    <sheetView zoomScale="85" zoomScaleNormal="85" workbookViewId="0">
      <pane xSplit="1" ySplit="1" topLeftCell="B2" activePane="bottomRight" state="frozen"/>
      <selection activeCell="G201" sqref="G201"/>
      <selection pane="topRight" activeCell="G201" sqref="G201"/>
      <selection pane="bottomLeft" activeCell="G201" sqref="G201"/>
      <selection pane="bottomRight" activeCell="H1" sqref="H1"/>
    </sheetView>
  </sheetViews>
  <sheetFormatPr defaultRowHeight="14.4"/>
  <cols>
    <col min="1" max="1" width="3.88671875" customWidth="1"/>
    <col min="2" max="2" width="29.109375" bestFit="1" customWidth="1"/>
    <col min="3" max="4" width="8.109375" bestFit="1" customWidth="1"/>
    <col min="5" max="5" width="8.33203125" customWidth="1"/>
    <col min="6" max="6" width="12.77734375" bestFit="1" customWidth="1"/>
    <col min="8" max="8" width="20" bestFit="1" customWidth="1"/>
    <col min="9" max="9" width="20.6640625" bestFit="1" customWidth="1"/>
  </cols>
  <sheetData>
    <row r="1" spans="1:9" ht="54.6" customHeight="1">
      <c r="A1" s="1" t="s">
        <v>0</v>
      </c>
      <c r="B1" s="3" t="s">
        <v>1</v>
      </c>
      <c r="C1" s="3" t="s">
        <v>89</v>
      </c>
      <c r="D1" s="3" t="s">
        <v>149</v>
      </c>
      <c r="E1" s="17" t="s">
        <v>92</v>
      </c>
      <c r="F1" s="249" t="str">
        <f>СВОД!E1</f>
        <v>Супервайзер</v>
      </c>
      <c r="H1" s="10" t="s">
        <v>100</v>
      </c>
    </row>
    <row r="2" spans="1:9">
      <c r="A2" s="1">
        <v>1</v>
      </c>
      <c r="B2" s="1" t="s">
        <v>2</v>
      </c>
      <c r="C2" s="1">
        <v>200</v>
      </c>
      <c r="D2" s="24">
        <v>186.7</v>
      </c>
      <c r="E2" s="18">
        <f>D2/C2*100</f>
        <v>93.35</v>
      </c>
      <c r="F2" s="249" t="str">
        <f>СВОД!E2</f>
        <v>Ахрамеева</v>
      </c>
    </row>
    <row r="3" spans="1:9">
      <c r="A3" s="1">
        <v>2</v>
      </c>
      <c r="B3" s="1" t="s">
        <v>3</v>
      </c>
      <c r="C3" s="1">
        <v>200</v>
      </c>
      <c r="D3" s="24">
        <v>173.8</v>
      </c>
      <c r="E3" s="18">
        <f t="shared" ref="E3:E65" si="0">D3/C3*100</f>
        <v>86.9</v>
      </c>
      <c r="F3" s="249" t="str">
        <f>СВОД!E3</f>
        <v>Неуймина</v>
      </c>
    </row>
    <row r="4" spans="1:9">
      <c r="A4" s="1">
        <v>3</v>
      </c>
      <c r="B4" s="1" t="s">
        <v>4</v>
      </c>
      <c r="C4" s="1">
        <v>200</v>
      </c>
      <c r="D4" s="24">
        <v>191.3</v>
      </c>
      <c r="E4" s="18">
        <f t="shared" si="0"/>
        <v>95.65</v>
      </c>
      <c r="F4" s="249" t="str">
        <f>СВОД!E4</f>
        <v>Неуймина</v>
      </c>
    </row>
    <row r="5" spans="1:9">
      <c r="A5" s="1">
        <v>4</v>
      </c>
      <c r="B5" s="1" t="s">
        <v>5</v>
      </c>
      <c r="C5" s="1">
        <v>200</v>
      </c>
      <c r="D5" s="24">
        <v>197.5</v>
      </c>
      <c r="E5" s="18">
        <f t="shared" si="0"/>
        <v>98.75</v>
      </c>
      <c r="F5" s="249" t="str">
        <f>СВОД!E5</f>
        <v>Неуймина</v>
      </c>
      <c r="H5" s="4" t="s">
        <v>268</v>
      </c>
      <c r="I5" s="48"/>
    </row>
    <row r="6" spans="1:9">
      <c r="A6" s="1">
        <v>5</v>
      </c>
      <c r="B6" s="1" t="s">
        <v>6</v>
      </c>
      <c r="C6" s="1">
        <v>200</v>
      </c>
      <c r="D6" s="24">
        <v>174.2</v>
      </c>
      <c r="E6" s="18">
        <f t="shared" si="0"/>
        <v>87.1</v>
      </c>
      <c r="F6" s="249" t="str">
        <f>СВОД!E6</f>
        <v>Дарьин</v>
      </c>
      <c r="H6" s="4" t="s">
        <v>267</v>
      </c>
      <c r="I6" s="49"/>
    </row>
    <row r="7" spans="1:9">
      <c r="A7" s="1">
        <v>6</v>
      </c>
      <c r="B7" s="1" t="s">
        <v>7</v>
      </c>
      <c r="C7" s="1">
        <v>200</v>
      </c>
      <c r="D7" s="24">
        <v>179.2</v>
      </c>
      <c r="E7" s="18">
        <f t="shared" si="0"/>
        <v>89.6</v>
      </c>
      <c r="F7" s="249" t="str">
        <f>СВОД!E7</f>
        <v>Неуймина</v>
      </c>
      <c r="H7" s="4" t="s">
        <v>183</v>
      </c>
      <c r="I7" s="50"/>
    </row>
    <row r="8" spans="1:9">
      <c r="A8" s="1">
        <v>7</v>
      </c>
      <c r="B8" s="1" t="s">
        <v>8</v>
      </c>
      <c r="C8" s="1">
        <v>200</v>
      </c>
      <c r="D8" s="24">
        <v>189.2</v>
      </c>
      <c r="E8" s="18">
        <f t="shared" si="0"/>
        <v>94.6</v>
      </c>
      <c r="F8" s="249" t="str">
        <f>СВОД!E8</f>
        <v>Дарьин</v>
      </c>
    </row>
    <row r="9" spans="1:9">
      <c r="A9" s="1">
        <v>8</v>
      </c>
      <c r="B9" s="1" t="s">
        <v>9</v>
      </c>
      <c r="C9" s="1">
        <v>200</v>
      </c>
      <c r="D9" s="24">
        <v>197.7</v>
      </c>
      <c r="E9" s="18">
        <f t="shared" si="0"/>
        <v>98.85</v>
      </c>
      <c r="F9" s="249" t="str">
        <f>СВОД!E9</f>
        <v>Неуймина</v>
      </c>
      <c r="H9" t="s">
        <v>288</v>
      </c>
      <c r="I9" s="125">
        <v>42158</v>
      </c>
    </row>
    <row r="10" spans="1:9">
      <c r="A10" s="1">
        <v>9</v>
      </c>
      <c r="B10" s="1" t="s">
        <v>10</v>
      </c>
      <c r="C10" s="1">
        <v>200</v>
      </c>
      <c r="D10" s="24">
        <v>182.7</v>
      </c>
      <c r="E10" s="18">
        <f t="shared" si="0"/>
        <v>91.35</v>
      </c>
      <c r="F10" s="249" t="str">
        <f>СВОД!E10</f>
        <v>Ахрамеева</v>
      </c>
      <c r="H10" t="s">
        <v>289</v>
      </c>
      <c r="I10" t="s">
        <v>476</v>
      </c>
    </row>
    <row r="11" spans="1:9">
      <c r="A11" s="1">
        <v>10</v>
      </c>
      <c r="B11" s="1" t="s">
        <v>11</v>
      </c>
      <c r="C11" s="1">
        <v>200</v>
      </c>
      <c r="D11" s="24">
        <v>190.5</v>
      </c>
      <c r="E11" s="18">
        <f t="shared" si="0"/>
        <v>95.25</v>
      </c>
      <c r="F11" s="249" t="str">
        <f>СВОД!E11</f>
        <v>Калинина</v>
      </c>
    </row>
    <row r="12" spans="1:9">
      <c r="A12" s="1">
        <v>11</v>
      </c>
      <c r="B12" s="1" t="s">
        <v>12</v>
      </c>
      <c r="C12" s="1">
        <v>200</v>
      </c>
      <c r="D12" s="24">
        <v>185.3</v>
      </c>
      <c r="E12" s="18">
        <f t="shared" si="0"/>
        <v>92.65</v>
      </c>
      <c r="F12" s="249" t="str">
        <f>СВОД!E12</f>
        <v>Дарьин</v>
      </c>
    </row>
    <row r="13" spans="1:9">
      <c r="A13" s="1">
        <v>12</v>
      </c>
      <c r="B13" s="1" t="s">
        <v>13</v>
      </c>
      <c r="C13" s="1">
        <v>200</v>
      </c>
      <c r="D13" s="24">
        <v>170</v>
      </c>
      <c r="E13" s="18">
        <f t="shared" si="0"/>
        <v>85</v>
      </c>
      <c r="F13" s="249" t="str">
        <f>СВОД!E13</f>
        <v>Неуймина</v>
      </c>
    </row>
    <row r="14" spans="1:9">
      <c r="A14" s="1">
        <v>13</v>
      </c>
      <c r="B14" s="1" t="s">
        <v>14</v>
      </c>
      <c r="C14" s="1">
        <v>200</v>
      </c>
      <c r="D14" s="24">
        <v>196.3</v>
      </c>
      <c r="E14" s="18">
        <f t="shared" si="0"/>
        <v>98.15</v>
      </c>
      <c r="F14" s="249" t="str">
        <f>СВОД!E14</f>
        <v>Клементьева</v>
      </c>
    </row>
    <row r="15" spans="1:9">
      <c r="A15" s="1">
        <v>14</v>
      </c>
      <c r="B15" s="1" t="s">
        <v>15</v>
      </c>
      <c r="C15" s="1">
        <v>200</v>
      </c>
      <c r="D15" s="24">
        <v>190</v>
      </c>
      <c r="E15" s="18">
        <f t="shared" si="0"/>
        <v>95</v>
      </c>
      <c r="F15" s="249" t="str">
        <f>СВОД!E15</f>
        <v>Хасанов</v>
      </c>
      <c r="G15" s="116"/>
      <c r="H15" s="81"/>
    </row>
    <row r="16" spans="1:9">
      <c r="A16" s="1">
        <v>15</v>
      </c>
      <c r="B16" s="1" t="s">
        <v>16</v>
      </c>
      <c r="C16" s="1">
        <v>200</v>
      </c>
      <c r="D16" s="24">
        <v>178.8</v>
      </c>
      <c r="E16" s="18">
        <f t="shared" si="0"/>
        <v>89.4</v>
      </c>
      <c r="F16" s="249" t="str">
        <f>СВОД!E16</f>
        <v>Клементьева</v>
      </c>
    </row>
    <row r="17" spans="1:6">
      <c r="A17" s="1">
        <v>16</v>
      </c>
      <c r="B17" s="1" t="s">
        <v>17</v>
      </c>
      <c r="C17" s="1">
        <v>200</v>
      </c>
      <c r="D17" s="24">
        <v>154.80000000000001</v>
      </c>
      <c r="E17" s="18">
        <f t="shared" si="0"/>
        <v>77.400000000000006</v>
      </c>
      <c r="F17" s="249" t="str">
        <f>СВОД!E17</f>
        <v>Хасанов</v>
      </c>
    </row>
    <row r="18" spans="1:6">
      <c r="A18" s="1">
        <v>17</v>
      </c>
      <c r="B18" s="1" t="s">
        <v>18</v>
      </c>
      <c r="C18" s="1">
        <v>200</v>
      </c>
      <c r="D18" s="24">
        <v>186</v>
      </c>
      <c r="E18" s="18">
        <f t="shared" si="0"/>
        <v>93</v>
      </c>
      <c r="F18" s="249" t="str">
        <f>СВОД!E18</f>
        <v>Неуймина</v>
      </c>
    </row>
    <row r="19" spans="1:6">
      <c r="A19" s="1">
        <v>18</v>
      </c>
      <c r="B19" s="1" t="s">
        <v>19</v>
      </c>
      <c r="C19" s="1">
        <v>200</v>
      </c>
      <c r="D19" s="24">
        <v>192.5</v>
      </c>
      <c r="E19" s="18">
        <f t="shared" si="0"/>
        <v>96.25</v>
      </c>
      <c r="F19" s="249" t="str">
        <f>СВОД!E19</f>
        <v>Клементьева</v>
      </c>
    </row>
    <row r="20" spans="1:6">
      <c r="A20" s="1">
        <v>19</v>
      </c>
      <c r="B20" s="1" t="s">
        <v>20</v>
      </c>
      <c r="C20" s="1">
        <v>200</v>
      </c>
      <c r="D20" s="24">
        <v>196</v>
      </c>
      <c r="E20" s="18">
        <f t="shared" si="0"/>
        <v>98</v>
      </c>
      <c r="F20" s="249" t="str">
        <f>СВОД!E20</f>
        <v>Дарьин</v>
      </c>
    </row>
    <row r="21" spans="1:6">
      <c r="A21" s="1">
        <v>20</v>
      </c>
      <c r="B21" s="1" t="s">
        <v>21</v>
      </c>
      <c r="C21" s="1">
        <v>200</v>
      </c>
      <c r="D21" s="24">
        <v>191.7</v>
      </c>
      <c r="E21" s="18">
        <f t="shared" si="0"/>
        <v>95.85</v>
      </c>
      <c r="F21" s="249" t="str">
        <f>СВОД!E21</f>
        <v>Калинина</v>
      </c>
    </row>
    <row r="22" spans="1:6">
      <c r="A22" s="1">
        <v>21</v>
      </c>
      <c r="B22" s="1" t="s">
        <v>22</v>
      </c>
      <c r="C22" s="1">
        <v>200</v>
      </c>
      <c r="D22" s="24">
        <v>157</v>
      </c>
      <c r="E22" s="18">
        <f t="shared" si="0"/>
        <v>78.5</v>
      </c>
      <c r="F22" s="249" t="str">
        <f>СВОД!E22</f>
        <v>Жарникова</v>
      </c>
    </row>
    <row r="23" spans="1:6">
      <c r="A23" s="1">
        <v>22</v>
      </c>
      <c r="B23" s="1" t="s">
        <v>23</v>
      </c>
      <c r="C23" s="1">
        <v>200</v>
      </c>
      <c r="D23" s="24">
        <v>191.2</v>
      </c>
      <c r="E23" s="18">
        <f t="shared" si="0"/>
        <v>95.6</v>
      </c>
      <c r="F23" s="249" t="str">
        <f>СВОД!E23</f>
        <v>Мазырин</v>
      </c>
    </row>
    <row r="24" spans="1:6">
      <c r="A24" s="1">
        <v>23</v>
      </c>
      <c r="B24" s="1" t="s">
        <v>24</v>
      </c>
      <c r="C24" s="1">
        <v>200</v>
      </c>
      <c r="D24" s="24">
        <v>193</v>
      </c>
      <c r="E24" s="18">
        <f t="shared" si="0"/>
        <v>96.5</v>
      </c>
      <c r="F24" s="249" t="str">
        <f>СВОД!E24</f>
        <v>Мансурова</v>
      </c>
    </row>
    <row r="25" spans="1:6">
      <c r="A25" s="1">
        <v>24</v>
      </c>
      <c r="B25" s="1" t="s">
        <v>25</v>
      </c>
      <c r="C25" s="1">
        <v>200</v>
      </c>
      <c r="D25" s="24">
        <v>188.3</v>
      </c>
      <c r="E25" s="18">
        <f t="shared" si="0"/>
        <v>94.15</v>
      </c>
      <c r="F25" s="249" t="str">
        <f>СВОД!E25</f>
        <v>Ахрамеева</v>
      </c>
    </row>
    <row r="26" spans="1:6">
      <c r="A26" s="1">
        <v>25</v>
      </c>
      <c r="B26" s="1" t="s">
        <v>26</v>
      </c>
      <c r="C26" s="1">
        <v>200</v>
      </c>
      <c r="D26" s="24">
        <v>200</v>
      </c>
      <c r="E26" s="18">
        <f t="shared" si="0"/>
        <v>100</v>
      </c>
      <c r="F26" s="249" t="str">
        <f>СВОД!E26</f>
        <v>Мансурова</v>
      </c>
    </row>
    <row r="27" spans="1:6">
      <c r="A27" s="1">
        <v>26</v>
      </c>
      <c r="B27" s="1" t="s">
        <v>27</v>
      </c>
      <c r="C27" s="1">
        <v>200</v>
      </c>
      <c r="D27" s="24">
        <v>193.7</v>
      </c>
      <c r="E27" s="18">
        <f t="shared" si="0"/>
        <v>96.85</v>
      </c>
      <c r="F27" s="249" t="str">
        <f>СВОД!E27</f>
        <v>Жарникова</v>
      </c>
    </row>
    <row r="28" spans="1:6">
      <c r="A28" s="1">
        <v>27</v>
      </c>
      <c r="B28" s="1" t="s">
        <v>28</v>
      </c>
      <c r="C28" s="1">
        <v>200</v>
      </c>
      <c r="D28" s="24">
        <v>182.8</v>
      </c>
      <c r="E28" s="18">
        <f t="shared" si="0"/>
        <v>91.4</v>
      </c>
      <c r="F28" s="249" t="str">
        <f>СВОД!E28</f>
        <v>Клементьева</v>
      </c>
    </row>
    <row r="29" spans="1:6">
      <c r="A29" s="1">
        <v>28</v>
      </c>
      <c r="B29" s="1" t="s">
        <v>29</v>
      </c>
      <c r="C29" s="1">
        <v>200</v>
      </c>
      <c r="D29" s="24">
        <v>184</v>
      </c>
      <c r="E29" s="18">
        <f t="shared" si="0"/>
        <v>92</v>
      </c>
      <c r="F29" s="249" t="str">
        <f>СВОД!E29</f>
        <v>Калинина</v>
      </c>
    </row>
    <row r="30" spans="1:6">
      <c r="A30" s="1">
        <v>29</v>
      </c>
      <c r="B30" s="1" t="s">
        <v>30</v>
      </c>
      <c r="C30" s="1">
        <v>200</v>
      </c>
      <c r="D30" s="24">
        <v>177.7</v>
      </c>
      <c r="E30" s="18">
        <f t="shared" si="0"/>
        <v>88.85</v>
      </c>
      <c r="F30" s="249" t="str">
        <f>СВОД!E30</f>
        <v>Неуймина</v>
      </c>
    </row>
    <row r="31" spans="1:6">
      <c r="A31" s="1">
        <v>30</v>
      </c>
      <c r="B31" s="2" t="s">
        <v>31</v>
      </c>
      <c r="C31" s="1">
        <v>200</v>
      </c>
      <c r="D31" s="24">
        <v>176</v>
      </c>
      <c r="E31" s="18">
        <f t="shared" si="0"/>
        <v>88</v>
      </c>
      <c r="F31" s="249" t="str">
        <f>СВОД!E31</f>
        <v>Калинина</v>
      </c>
    </row>
    <row r="32" spans="1:6">
      <c r="A32" s="1">
        <v>31</v>
      </c>
      <c r="B32" s="2" t="s">
        <v>32</v>
      </c>
      <c r="C32" s="1">
        <v>200</v>
      </c>
      <c r="D32" s="24">
        <v>196.3</v>
      </c>
      <c r="E32" s="18">
        <f t="shared" si="0"/>
        <v>98.15</v>
      </c>
      <c r="F32" s="249" t="str">
        <f>СВОД!E32</f>
        <v>Мазырин</v>
      </c>
    </row>
    <row r="33" spans="1:6">
      <c r="A33" s="1">
        <v>32</v>
      </c>
      <c r="B33" s="2" t="s">
        <v>33</v>
      </c>
      <c r="C33" s="1">
        <v>200</v>
      </c>
      <c r="D33" s="24">
        <v>185.3</v>
      </c>
      <c r="E33" s="18">
        <f t="shared" si="0"/>
        <v>92.65</v>
      </c>
      <c r="F33" s="249" t="str">
        <f>СВОД!E33</f>
        <v>Ахрамеева</v>
      </c>
    </row>
    <row r="34" spans="1:6">
      <c r="A34" s="1">
        <v>33</v>
      </c>
      <c r="B34" s="2" t="s">
        <v>34</v>
      </c>
      <c r="C34" s="1">
        <v>200</v>
      </c>
      <c r="D34" s="24">
        <v>194.3</v>
      </c>
      <c r="E34" s="18">
        <f t="shared" si="0"/>
        <v>97.15</v>
      </c>
      <c r="F34" s="249" t="str">
        <f>СВОД!E34</f>
        <v>Ахрамеева</v>
      </c>
    </row>
    <row r="35" spans="1:6">
      <c r="A35" s="1">
        <v>34</v>
      </c>
      <c r="B35" s="2" t="s">
        <v>35</v>
      </c>
      <c r="C35" s="1">
        <v>200</v>
      </c>
      <c r="D35" s="24">
        <v>193</v>
      </c>
      <c r="E35" s="18">
        <f t="shared" si="0"/>
        <v>96.5</v>
      </c>
      <c r="F35" s="249" t="str">
        <f>СВОД!E35</f>
        <v>Мансурова</v>
      </c>
    </row>
    <row r="36" spans="1:6">
      <c r="A36" s="1">
        <v>35</v>
      </c>
      <c r="B36" s="2" t="s">
        <v>36</v>
      </c>
      <c r="C36" s="1">
        <v>200</v>
      </c>
      <c r="D36" s="24">
        <v>195</v>
      </c>
      <c r="E36" s="18">
        <f t="shared" si="0"/>
        <v>97.5</v>
      </c>
      <c r="F36" s="249" t="str">
        <f>СВОД!E36</f>
        <v>Ахрамеева</v>
      </c>
    </row>
    <row r="37" spans="1:6">
      <c r="A37" s="1">
        <v>36</v>
      </c>
      <c r="B37" s="2" t="s">
        <v>37</v>
      </c>
      <c r="C37" s="1">
        <v>200</v>
      </c>
      <c r="D37" s="24">
        <v>196.7</v>
      </c>
      <c r="E37" s="18">
        <f t="shared" si="0"/>
        <v>98.35</v>
      </c>
      <c r="F37" s="249" t="str">
        <f>СВОД!E37</f>
        <v>Мазырин</v>
      </c>
    </row>
    <row r="38" spans="1:6">
      <c r="A38" s="1">
        <v>37</v>
      </c>
      <c r="B38" s="2" t="s">
        <v>38</v>
      </c>
      <c r="C38" s="1">
        <v>200</v>
      </c>
      <c r="D38" s="24">
        <v>183.7</v>
      </c>
      <c r="E38" s="18">
        <f t="shared" si="0"/>
        <v>91.85</v>
      </c>
      <c r="F38" s="249" t="str">
        <f>СВОД!E38</f>
        <v>Жарникова</v>
      </c>
    </row>
    <row r="39" spans="1:6">
      <c r="A39" s="1">
        <v>38</v>
      </c>
      <c r="B39" s="2" t="s">
        <v>39</v>
      </c>
      <c r="C39" s="1">
        <v>200</v>
      </c>
      <c r="D39" s="24">
        <v>191.3</v>
      </c>
      <c r="E39" s="18">
        <f t="shared" si="0"/>
        <v>95.65</v>
      </c>
      <c r="F39" s="249" t="str">
        <f>СВОД!E39</f>
        <v>Хасанов</v>
      </c>
    </row>
    <row r="40" spans="1:6">
      <c r="A40" s="1">
        <v>39</v>
      </c>
      <c r="B40" s="2" t="s">
        <v>40</v>
      </c>
      <c r="C40" s="1">
        <v>200</v>
      </c>
      <c r="D40" s="24">
        <v>193.3</v>
      </c>
      <c r="E40" s="18">
        <f t="shared" si="0"/>
        <v>96.65</v>
      </c>
      <c r="F40" s="249" t="str">
        <f>СВОД!E40</f>
        <v>Ахрамеева</v>
      </c>
    </row>
    <row r="41" spans="1:6">
      <c r="A41" s="1">
        <v>40</v>
      </c>
      <c r="B41" s="2" t="s">
        <v>41</v>
      </c>
      <c r="C41" s="1">
        <v>200</v>
      </c>
      <c r="D41" s="24">
        <v>188.7</v>
      </c>
      <c r="E41" s="18">
        <f t="shared" si="0"/>
        <v>94.35</v>
      </c>
      <c r="F41" s="249" t="str">
        <f>СВОД!E41</f>
        <v>Ахрамеева</v>
      </c>
    </row>
    <row r="42" spans="1:6">
      <c r="A42" s="1">
        <v>41</v>
      </c>
      <c r="B42" s="2" t="s">
        <v>42</v>
      </c>
      <c r="C42" s="1">
        <v>200</v>
      </c>
      <c r="D42" s="24">
        <v>187.8</v>
      </c>
      <c r="E42" s="18">
        <f t="shared" si="0"/>
        <v>93.9</v>
      </c>
      <c r="F42" s="249" t="str">
        <f>СВОД!E42</f>
        <v>Неуймина</v>
      </c>
    </row>
    <row r="43" spans="1:6">
      <c r="A43" s="1">
        <v>42</v>
      </c>
      <c r="B43" s="2" t="s">
        <v>43</v>
      </c>
      <c r="C43" s="1">
        <v>200</v>
      </c>
      <c r="D43" s="24">
        <v>187</v>
      </c>
      <c r="E43" s="18">
        <f t="shared" si="0"/>
        <v>93.5</v>
      </c>
      <c r="F43" s="249" t="str">
        <f>СВОД!E43</f>
        <v>Клементьева</v>
      </c>
    </row>
    <row r="44" spans="1:6">
      <c r="A44" s="1">
        <v>43</v>
      </c>
      <c r="B44" s="2" t="s">
        <v>44</v>
      </c>
      <c r="C44" s="1">
        <v>200</v>
      </c>
      <c r="D44" s="24">
        <v>188</v>
      </c>
      <c r="E44" s="18">
        <f t="shared" si="0"/>
        <v>94</v>
      </c>
      <c r="F44" s="249" t="str">
        <f>СВОД!E44</f>
        <v>Неуймина</v>
      </c>
    </row>
    <row r="45" spans="1:6">
      <c r="A45" s="1">
        <v>44</v>
      </c>
      <c r="B45" s="2" t="s">
        <v>45</v>
      </c>
      <c r="C45" s="1">
        <v>200</v>
      </c>
      <c r="D45" s="24">
        <v>189</v>
      </c>
      <c r="E45" s="18">
        <f t="shared" si="0"/>
        <v>94.5</v>
      </c>
      <c r="F45" s="249" t="str">
        <f>СВОД!E45</f>
        <v>Клементьева</v>
      </c>
    </row>
    <row r="46" spans="1:6">
      <c r="A46" s="1">
        <v>45</v>
      </c>
      <c r="B46" s="2" t="s">
        <v>46</v>
      </c>
      <c r="C46" s="1">
        <v>200</v>
      </c>
      <c r="D46" s="24">
        <v>194.7</v>
      </c>
      <c r="E46" s="18">
        <f t="shared" si="0"/>
        <v>97.35</v>
      </c>
      <c r="F46" s="249" t="str">
        <f>СВОД!E46</f>
        <v>Мансурова</v>
      </c>
    </row>
    <row r="47" spans="1:6">
      <c r="A47" s="1">
        <v>46</v>
      </c>
      <c r="B47" s="2" t="s">
        <v>47</v>
      </c>
      <c r="C47" s="1">
        <v>200</v>
      </c>
      <c r="D47" s="24">
        <v>176.7</v>
      </c>
      <c r="E47" s="18">
        <f t="shared" si="0"/>
        <v>88.35</v>
      </c>
      <c r="F47" s="249" t="str">
        <f>СВОД!E47</f>
        <v>Хасанов</v>
      </c>
    </row>
    <row r="48" spans="1:6">
      <c r="A48" s="1">
        <v>47</v>
      </c>
      <c r="B48" s="2" t="s">
        <v>48</v>
      </c>
      <c r="C48" s="1">
        <v>200</v>
      </c>
      <c r="D48" s="24">
        <v>187.7</v>
      </c>
      <c r="E48" s="18">
        <f t="shared" si="0"/>
        <v>93.85</v>
      </c>
      <c r="F48" s="249" t="str">
        <f>СВОД!E48</f>
        <v>Неуймина</v>
      </c>
    </row>
    <row r="49" spans="1:8">
      <c r="A49" s="1">
        <v>48</v>
      </c>
      <c r="B49" s="2" t="s">
        <v>49</v>
      </c>
      <c r="C49" s="1">
        <v>200</v>
      </c>
      <c r="D49" s="24">
        <v>193.3</v>
      </c>
      <c r="E49" s="18">
        <f t="shared" si="0"/>
        <v>96.65</v>
      </c>
      <c r="F49" s="249" t="str">
        <f>СВОД!E49</f>
        <v>Мазырин</v>
      </c>
    </row>
    <row r="50" spans="1:8">
      <c r="A50" s="1">
        <v>49</v>
      </c>
      <c r="B50" s="2" t="s">
        <v>50</v>
      </c>
      <c r="C50" s="1">
        <v>200</v>
      </c>
      <c r="D50" s="24">
        <v>183.3</v>
      </c>
      <c r="E50" s="18">
        <f t="shared" si="0"/>
        <v>91.65</v>
      </c>
      <c r="F50" s="249" t="str">
        <f>СВОД!E50</f>
        <v>Жарникова</v>
      </c>
    </row>
    <row r="51" spans="1:8">
      <c r="A51" s="1">
        <v>50</v>
      </c>
      <c r="B51" s="2" t="s">
        <v>51</v>
      </c>
      <c r="C51" s="1">
        <v>200</v>
      </c>
      <c r="D51" s="24">
        <v>191</v>
      </c>
      <c r="E51" s="18">
        <f t="shared" si="0"/>
        <v>95.5</v>
      </c>
      <c r="F51" s="249" t="str">
        <f>СВОД!E51</f>
        <v>Ахрамеева</v>
      </c>
    </row>
    <row r="52" spans="1:8">
      <c r="A52" s="1">
        <v>51</v>
      </c>
      <c r="B52" s="2" t="s">
        <v>52</v>
      </c>
      <c r="C52" s="1">
        <v>200</v>
      </c>
      <c r="D52" s="24">
        <v>194.7</v>
      </c>
      <c r="E52" s="18">
        <f t="shared" si="0"/>
        <v>97.35</v>
      </c>
      <c r="F52" s="249" t="str">
        <f>СВОД!E52</f>
        <v>Мансурова</v>
      </c>
    </row>
    <row r="53" spans="1:8">
      <c r="A53" s="1">
        <v>52</v>
      </c>
      <c r="B53" s="2" t="s">
        <v>53</v>
      </c>
      <c r="C53" s="1">
        <v>200</v>
      </c>
      <c r="D53" s="24">
        <v>195.3</v>
      </c>
      <c r="E53" s="18">
        <f t="shared" si="0"/>
        <v>97.65</v>
      </c>
      <c r="F53" s="249" t="str">
        <f>СВОД!E53</f>
        <v>Петухов</v>
      </c>
    </row>
    <row r="54" spans="1:8">
      <c r="A54" s="1">
        <v>53</v>
      </c>
      <c r="B54" s="2" t="s">
        <v>54</v>
      </c>
      <c r="C54" s="1">
        <v>200</v>
      </c>
      <c r="D54" s="24">
        <v>195.5</v>
      </c>
      <c r="E54" s="18">
        <f t="shared" si="0"/>
        <v>97.75</v>
      </c>
      <c r="F54" s="249" t="str">
        <f>СВОД!E54</f>
        <v>Петухов</v>
      </c>
    </row>
    <row r="55" spans="1:8">
      <c r="A55" s="1">
        <v>54</v>
      </c>
      <c r="B55" s="2" t="s">
        <v>55</v>
      </c>
      <c r="C55" s="1">
        <v>200</v>
      </c>
      <c r="D55" s="24">
        <v>192.5</v>
      </c>
      <c r="E55" s="18">
        <f t="shared" si="0"/>
        <v>96.25</v>
      </c>
      <c r="F55" s="249" t="str">
        <f>СВОД!E55</f>
        <v>Жарникова</v>
      </c>
    </row>
    <row r="56" spans="1:8">
      <c r="A56" s="1">
        <v>55</v>
      </c>
      <c r="B56" s="2" t="s">
        <v>56</v>
      </c>
      <c r="C56" s="1">
        <v>200</v>
      </c>
      <c r="D56" s="24">
        <v>196.7</v>
      </c>
      <c r="E56" s="18">
        <f t="shared" si="0"/>
        <v>98.35</v>
      </c>
      <c r="F56" s="249" t="str">
        <f>СВОД!E56</f>
        <v>Жарникова</v>
      </c>
    </row>
    <row r="57" spans="1:8">
      <c r="A57" s="1">
        <v>56</v>
      </c>
      <c r="B57" s="2" t="s">
        <v>57</v>
      </c>
      <c r="C57" s="1">
        <v>200</v>
      </c>
      <c r="D57" s="24">
        <v>193</v>
      </c>
      <c r="E57" s="18">
        <f t="shared" si="0"/>
        <v>96.5</v>
      </c>
      <c r="F57" s="249" t="str">
        <f>СВОД!E57</f>
        <v>Жарникова</v>
      </c>
    </row>
    <row r="58" spans="1:8">
      <c r="A58" s="1">
        <v>58</v>
      </c>
      <c r="B58" s="2" t="s">
        <v>59</v>
      </c>
      <c r="C58" s="1">
        <v>200</v>
      </c>
      <c r="D58" s="24">
        <v>194.3</v>
      </c>
      <c r="E58" s="18">
        <f t="shared" si="0"/>
        <v>97.15</v>
      </c>
      <c r="F58" s="249" t="str">
        <f>СВОД!E58</f>
        <v>Ахрамеева</v>
      </c>
    </row>
    <row r="59" spans="1:8">
      <c r="A59" s="1">
        <v>59</v>
      </c>
      <c r="B59" s="2" t="s">
        <v>60</v>
      </c>
      <c r="C59" s="1">
        <v>200</v>
      </c>
      <c r="D59" s="24">
        <v>185</v>
      </c>
      <c r="E59" s="18">
        <f t="shared" si="0"/>
        <v>92.5</v>
      </c>
      <c r="F59" s="249" t="str">
        <f>СВОД!E59</f>
        <v>Ахрамеева</v>
      </c>
    </row>
    <row r="60" spans="1:8">
      <c r="A60" s="1">
        <v>60</v>
      </c>
      <c r="B60" s="2" t="s">
        <v>61</v>
      </c>
      <c r="C60" s="1">
        <v>200</v>
      </c>
      <c r="D60" s="24">
        <v>189.7</v>
      </c>
      <c r="E60" s="18">
        <f t="shared" si="0"/>
        <v>94.85</v>
      </c>
      <c r="F60" s="249" t="str">
        <f>СВОД!E60</f>
        <v>Ахрамеева</v>
      </c>
    </row>
    <row r="61" spans="1:8">
      <c r="A61" s="1">
        <v>61</v>
      </c>
      <c r="B61" s="2" t="s">
        <v>62</v>
      </c>
      <c r="C61" s="1">
        <v>200</v>
      </c>
      <c r="D61" s="24">
        <v>194.3</v>
      </c>
      <c r="E61" s="18">
        <f t="shared" si="0"/>
        <v>97.15</v>
      </c>
      <c r="F61" s="249" t="str">
        <f>СВОД!E61</f>
        <v>Трусов</v>
      </c>
      <c r="G61" s="116"/>
      <c r="H61" s="81"/>
    </row>
    <row r="62" spans="1:8">
      <c r="A62" s="1">
        <v>62</v>
      </c>
      <c r="B62" s="2" t="s">
        <v>63</v>
      </c>
      <c r="C62" s="1">
        <v>200</v>
      </c>
      <c r="D62" s="24">
        <v>199.7</v>
      </c>
      <c r="E62" s="18">
        <f t="shared" si="0"/>
        <v>99.85</v>
      </c>
      <c r="F62" s="249" t="str">
        <f>СВОД!E62</f>
        <v>Неуймина</v>
      </c>
      <c r="H62" s="81"/>
    </row>
    <row r="63" spans="1:8">
      <c r="A63" s="1">
        <v>63</v>
      </c>
      <c r="B63" s="2" t="s">
        <v>64</v>
      </c>
      <c r="C63" s="1">
        <v>200</v>
      </c>
      <c r="D63" s="24">
        <v>189.7</v>
      </c>
      <c r="E63" s="18">
        <f t="shared" si="0"/>
        <v>94.85</v>
      </c>
      <c r="F63" s="249" t="str">
        <f>СВОД!E63</f>
        <v>Ахрамеева</v>
      </c>
      <c r="H63" s="81"/>
    </row>
    <row r="64" spans="1:8">
      <c r="A64" s="1">
        <v>64</v>
      </c>
      <c r="B64" s="2" t="s">
        <v>65</v>
      </c>
      <c r="C64" s="1">
        <v>200</v>
      </c>
      <c r="D64" s="24">
        <v>186.3</v>
      </c>
      <c r="E64" s="18">
        <f t="shared" si="0"/>
        <v>93.15</v>
      </c>
      <c r="F64" s="249" t="str">
        <f>СВОД!E64</f>
        <v>Мазырин</v>
      </c>
      <c r="H64" s="81"/>
    </row>
    <row r="65" spans="1:8">
      <c r="A65" s="1">
        <v>65</v>
      </c>
      <c r="B65" s="2" t="s">
        <v>66</v>
      </c>
      <c r="C65" s="1">
        <v>200</v>
      </c>
      <c r="D65" s="24">
        <v>189.3</v>
      </c>
      <c r="E65" s="18">
        <f t="shared" si="0"/>
        <v>94.65</v>
      </c>
      <c r="F65" s="249" t="str">
        <f>СВОД!E65</f>
        <v>Калинина</v>
      </c>
      <c r="H65" s="81"/>
    </row>
    <row r="66" spans="1:8">
      <c r="A66" s="1">
        <v>66</v>
      </c>
      <c r="B66" s="2" t="s">
        <v>67</v>
      </c>
      <c r="C66" s="1">
        <v>200</v>
      </c>
      <c r="D66" s="24">
        <v>191.7</v>
      </c>
      <c r="E66" s="18">
        <f t="shared" ref="E66:E72" si="1">D66/C66*100</f>
        <v>95.85</v>
      </c>
      <c r="F66" s="249" t="str">
        <f>СВОД!E66</f>
        <v>Клементьева</v>
      </c>
      <c r="H66" s="81"/>
    </row>
    <row r="67" spans="1:8">
      <c r="A67" s="1">
        <v>67</v>
      </c>
      <c r="B67" s="2" t="s">
        <v>68</v>
      </c>
      <c r="C67" s="1">
        <v>200</v>
      </c>
      <c r="D67" s="24">
        <v>192.5</v>
      </c>
      <c r="E67" s="18">
        <f t="shared" si="1"/>
        <v>96.25</v>
      </c>
      <c r="F67" s="249" t="str">
        <f>СВОД!E67</f>
        <v>Мансурова</v>
      </c>
      <c r="H67" s="81"/>
    </row>
    <row r="68" spans="1:8">
      <c r="A68" s="1">
        <v>68</v>
      </c>
      <c r="B68" s="2" t="s">
        <v>69</v>
      </c>
      <c r="C68" s="1">
        <v>200</v>
      </c>
      <c r="D68" s="24">
        <v>193.5</v>
      </c>
      <c r="E68" s="18">
        <f t="shared" si="1"/>
        <v>96.75</v>
      </c>
      <c r="F68" s="249" t="str">
        <f>СВОД!E68</f>
        <v>Ахтямова</v>
      </c>
      <c r="H68" s="81"/>
    </row>
    <row r="69" spans="1:8">
      <c r="A69" s="1">
        <v>69</v>
      </c>
      <c r="B69" s="2" t="s">
        <v>70</v>
      </c>
      <c r="C69" s="1">
        <v>200</v>
      </c>
      <c r="D69" s="24">
        <v>196.5</v>
      </c>
      <c r="E69" s="18">
        <f t="shared" si="1"/>
        <v>98.25</v>
      </c>
      <c r="F69" s="249" t="str">
        <f>СВОД!E69</f>
        <v>Петухов</v>
      </c>
      <c r="H69" s="81"/>
    </row>
    <row r="70" spans="1:8">
      <c r="A70" s="1">
        <v>70</v>
      </c>
      <c r="B70" s="2" t="s">
        <v>71</v>
      </c>
      <c r="C70" s="1">
        <v>200</v>
      </c>
      <c r="D70" s="24">
        <v>196.7</v>
      </c>
      <c r="E70" s="18">
        <f t="shared" si="1"/>
        <v>98.35</v>
      </c>
      <c r="F70" s="249" t="str">
        <f>СВОД!E70</f>
        <v>Мансурова</v>
      </c>
      <c r="H70" s="81"/>
    </row>
    <row r="71" spans="1:8">
      <c r="A71" s="1">
        <v>71</v>
      </c>
      <c r="B71" s="2" t="s">
        <v>72</v>
      </c>
      <c r="C71" s="1">
        <v>200</v>
      </c>
      <c r="D71" s="24">
        <v>200</v>
      </c>
      <c r="E71" s="18">
        <f t="shared" si="1"/>
        <v>100</v>
      </c>
      <c r="F71" s="249" t="str">
        <f>СВОД!E71</f>
        <v>Хасанов</v>
      </c>
      <c r="H71" s="81"/>
    </row>
    <row r="72" spans="1:8">
      <c r="A72" s="1">
        <v>72</v>
      </c>
      <c r="B72" s="2" t="s">
        <v>73</v>
      </c>
      <c r="C72" s="1">
        <v>200</v>
      </c>
      <c r="D72" s="24">
        <v>187.5</v>
      </c>
      <c r="E72" s="18">
        <f t="shared" si="1"/>
        <v>93.75</v>
      </c>
      <c r="F72" s="249" t="str">
        <f>СВОД!E72</f>
        <v>Савченко</v>
      </c>
      <c r="H72" s="81"/>
    </row>
    <row r="73" spans="1:8">
      <c r="A73" s="1">
        <v>73</v>
      </c>
      <c r="B73" s="2" t="s">
        <v>165</v>
      </c>
      <c r="C73" s="1">
        <v>200</v>
      </c>
      <c r="D73" s="24">
        <v>196</v>
      </c>
      <c r="E73" s="18">
        <f t="shared" ref="E73:E139" si="2">D73/C73*100</f>
        <v>98</v>
      </c>
      <c r="F73" s="249" t="str">
        <f>СВОД!E73</f>
        <v>Савченко</v>
      </c>
      <c r="G73" s="116"/>
      <c r="H73" s="81"/>
    </row>
    <row r="74" spans="1:8">
      <c r="A74" s="1">
        <v>74</v>
      </c>
      <c r="B74" s="2" t="s">
        <v>166</v>
      </c>
      <c r="C74" s="1">
        <v>200</v>
      </c>
      <c r="D74" s="24">
        <v>181.7</v>
      </c>
      <c r="E74" s="18">
        <f t="shared" si="2"/>
        <v>90.85</v>
      </c>
      <c r="F74" s="249" t="str">
        <f>СВОД!E74</f>
        <v>Жарникова</v>
      </c>
    </row>
    <row r="75" spans="1:8">
      <c r="A75" s="132">
        <v>75</v>
      </c>
      <c r="B75" s="133" t="s">
        <v>568</v>
      </c>
      <c r="C75" s="1">
        <v>200</v>
      </c>
      <c r="D75" s="24">
        <v>194.6</v>
      </c>
      <c r="E75" s="18">
        <f t="shared" si="2"/>
        <v>97.3</v>
      </c>
      <c r="F75" s="249" t="str">
        <f>СВОД!E75</f>
        <v>Хасанов</v>
      </c>
    </row>
    <row r="76" spans="1:8">
      <c r="A76" s="132">
        <v>76</v>
      </c>
      <c r="B76" s="133" t="s">
        <v>478</v>
      </c>
      <c r="C76" s="1">
        <v>200</v>
      </c>
      <c r="D76" s="24">
        <v>194.3</v>
      </c>
      <c r="E76" s="18">
        <f t="shared" si="2"/>
        <v>97.15</v>
      </c>
      <c r="F76" s="249" t="str">
        <f>СВОД!E76</f>
        <v>Трусов</v>
      </c>
    </row>
    <row r="77" spans="1:8">
      <c r="A77" s="1">
        <v>77</v>
      </c>
      <c r="B77" s="2" t="s">
        <v>445</v>
      </c>
      <c r="C77" s="1">
        <v>200</v>
      </c>
      <c r="D77" s="24">
        <v>183</v>
      </c>
      <c r="E77" s="18">
        <f t="shared" si="2"/>
        <v>91.5</v>
      </c>
      <c r="F77" s="249" t="str">
        <f>СВОД!E77</f>
        <v>Хасанов</v>
      </c>
    </row>
    <row r="78" spans="1:8">
      <c r="A78" s="132">
        <v>78</v>
      </c>
      <c r="B78" s="133" t="s">
        <v>444</v>
      </c>
      <c r="C78" s="1">
        <v>200</v>
      </c>
      <c r="D78" s="24">
        <v>193.3</v>
      </c>
      <c r="E78" s="18">
        <f t="shared" si="2"/>
        <v>96.65</v>
      </c>
      <c r="F78" s="249" t="str">
        <f>СВОД!E78</f>
        <v>Ахрамеева</v>
      </c>
    </row>
    <row r="79" spans="1:8">
      <c r="A79" s="132">
        <v>79</v>
      </c>
      <c r="B79" s="133" t="s">
        <v>482</v>
      </c>
      <c r="C79" s="1">
        <v>200</v>
      </c>
      <c r="D79" s="24">
        <v>188.3</v>
      </c>
      <c r="E79" s="18">
        <f t="shared" si="2"/>
        <v>94.15</v>
      </c>
      <c r="F79" s="249" t="str">
        <f>СВОД!E79</f>
        <v>Клементьева</v>
      </c>
    </row>
    <row r="80" spans="1:8">
      <c r="A80" s="1">
        <v>80</v>
      </c>
      <c r="B80" s="2" t="s">
        <v>475</v>
      </c>
      <c r="C80" s="1">
        <v>200</v>
      </c>
      <c r="D80" s="24">
        <v>194.7</v>
      </c>
      <c r="E80" s="18">
        <f t="shared" si="2"/>
        <v>97.35</v>
      </c>
      <c r="F80" s="249" t="str">
        <f>СВОД!E80</f>
        <v>Емельянова</v>
      </c>
    </row>
    <row r="81" spans="1:6">
      <c r="A81" s="132">
        <v>81</v>
      </c>
      <c r="B81" s="151" t="s">
        <v>514</v>
      </c>
      <c r="C81" s="1">
        <v>200</v>
      </c>
      <c r="D81" s="173">
        <v>178.5</v>
      </c>
      <c r="E81" s="18">
        <f t="shared" si="2"/>
        <v>89.25</v>
      </c>
      <c r="F81" s="249" t="str">
        <f>СВОД!E81</f>
        <v>Дарьин</v>
      </c>
    </row>
    <row r="82" spans="1:6">
      <c r="A82" s="132">
        <v>82</v>
      </c>
      <c r="B82" s="133" t="s">
        <v>473</v>
      </c>
      <c r="C82" s="1">
        <v>200</v>
      </c>
      <c r="D82" s="24">
        <v>196.3</v>
      </c>
      <c r="E82" s="18">
        <f t="shared" si="2"/>
        <v>98.15</v>
      </c>
      <c r="F82" s="249" t="str">
        <f>СВОД!E82</f>
        <v>Неуймина</v>
      </c>
    </row>
    <row r="83" spans="1:6">
      <c r="A83" s="1">
        <v>83</v>
      </c>
      <c r="B83" s="2" t="s">
        <v>502</v>
      </c>
      <c r="C83" s="1">
        <v>200</v>
      </c>
      <c r="D83" s="24">
        <v>198</v>
      </c>
      <c r="E83" s="18">
        <f t="shared" si="2"/>
        <v>99</v>
      </c>
      <c r="F83" s="249" t="str">
        <f>СВОД!E83</f>
        <v>Мансурова</v>
      </c>
    </row>
    <row r="84" spans="1:6">
      <c r="A84" s="1">
        <v>84</v>
      </c>
      <c r="B84" s="2" t="s">
        <v>479</v>
      </c>
      <c r="C84" s="1">
        <v>200</v>
      </c>
      <c r="D84" s="24">
        <v>191</v>
      </c>
      <c r="E84" s="18">
        <f t="shared" si="2"/>
        <v>95.5</v>
      </c>
      <c r="F84" s="249" t="str">
        <f>СВОД!E84</f>
        <v>Савченко</v>
      </c>
    </row>
    <row r="85" spans="1:6">
      <c r="A85" s="1">
        <v>85</v>
      </c>
      <c r="B85" s="2" t="s">
        <v>474</v>
      </c>
      <c r="C85" s="1">
        <v>200</v>
      </c>
      <c r="D85" s="24">
        <v>196.7</v>
      </c>
      <c r="E85" s="18">
        <f t="shared" si="2"/>
        <v>98.35</v>
      </c>
      <c r="F85" s="249" t="str">
        <f>СВОД!E85</f>
        <v>Мазырин</v>
      </c>
    </row>
    <row r="86" spans="1:6">
      <c r="A86" s="1">
        <v>86</v>
      </c>
      <c r="B86" s="2" t="s">
        <v>480</v>
      </c>
      <c r="C86" s="1">
        <v>200</v>
      </c>
      <c r="D86" s="24">
        <v>196.3</v>
      </c>
      <c r="E86" s="18">
        <f t="shared" si="2"/>
        <v>98.15</v>
      </c>
      <c r="F86" s="249" t="str">
        <f>СВОД!E86</f>
        <v>Жарникова</v>
      </c>
    </row>
    <row r="87" spans="1:6">
      <c r="A87" s="1">
        <v>87</v>
      </c>
      <c r="B87" s="2" t="s">
        <v>481</v>
      </c>
      <c r="C87" s="1">
        <v>200</v>
      </c>
      <c r="D87" s="24">
        <v>195</v>
      </c>
      <c r="E87" s="18">
        <f t="shared" si="2"/>
        <v>97.5</v>
      </c>
      <c r="F87" s="249" t="str">
        <f>СВОД!E87</f>
        <v>Мансурова</v>
      </c>
    </row>
    <row r="88" spans="1:6">
      <c r="A88" s="1">
        <v>88</v>
      </c>
      <c r="B88" s="136" t="s">
        <v>503</v>
      </c>
      <c r="C88" s="1">
        <v>200</v>
      </c>
      <c r="D88" s="24">
        <v>192.3</v>
      </c>
      <c r="E88" s="18">
        <f t="shared" si="2"/>
        <v>96.15</v>
      </c>
      <c r="F88" s="249" t="str">
        <f>СВОД!E88</f>
        <v>Жарникова</v>
      </c>
    </row>
    <row r="89" spans="1:6">
      <c r="A89" s="1">
        <v>89</v>
      </c>
      <c r="B89" s="2" t="s">
        <v>507</v>
      </c>
      <c r="C89" s="1">
        <v>200</v>
      </c>
      <c r="D89" s="24">
        <v>187.7</v>
      </c>
      <c r="E89" s="18">
        <f t="shared" si="2"/>
        <v>93.85</v>
      </c>
      <c r="F89" s="249" t="str">
        <f>СВОД!E89</f>
        <v>Калинина</v>
      </c>
    </row>
    <row r="90" spans="1:6">
      <c r="A90" s="132">
        <v>90</v>
      </c>
      <c r="B90" s="133" t="s">
        <v>537</v>
      </c>
      <c r="C90" s="1">
        <v>200</v>
      </c>
      <c r="D90" s="24">
        <v>191</v>
      </c>
      <c r="E90" s="18">
        <f t="shared" si="2"/>
        <v>95.5</v>
      </c>
      <c r="F90" s="249" t="str">
        <f>СВОД!E90</f>
        <v>Калинина</v>
      </c>
    </row>
    <row r="91" spans="1:6">
      <c r="A91" s="132">
        <v>91</v>
      </c>
      <c r="B91" s="133" t="s">
        <v>505</v>
      </c>
      <c r="C91" s="1">
        <v>200</v>
      </c>
      <c r="D91" s="24">
        <v>192.3</v>
      </c>
      <c r="E91" s="18">
        <f t="shared" si="2"/>
        <v>96.15</v>
      </c>
      <c r="F91" s="249" t="str">
        <f>СВОД!E91</f>
        <v>Ахрамеева</v>
      </c>
    </row>
    <row r="92" spans="1:6">
      <c r="A92" s="1">
        <v>92</v>
      </c>
      <c r="B92" s="136" t="s">
        <v>517</v>
      </c>
      <c r="C92" s="1">
        <v>200</v>
      </c>
      <c r="D92" s="24">
        <v>191.7</v>
      </c>
      <c r="E92" s="18">
        <f t="shared" si="2"/>
        <v>95.85</v>
      </c>
      <c r="F92" s="249" t="str">
        <f>СВОД!E92</f>
        <v>Мансурова</v>
      </c>
    </row>
    <row r="93" spans="1:6">
      <c r="A93" s="1">
        <v>93</v>
      </c>
      <c r="B93" s="136" t="s">
        <v>520</v>
      </c>
      <c r="C93" s="1">
        <v>200</v>
      </c>
      <c r="D93" s="173">
        <v>193.7</v>
      </c>
      <c r="E93" s="18">
        <f t="shared" si="2"/>
        <v>96.85</v>
      </c>
      <c r="F93" s="249" t="str">
        <f>СВОД!E93</f>
        <v>Клементьева</v>
      </c>
    </row>
    <row r="94" spans="1:6">
      <c r="A94" s="1">
        <v>94</v>
      </c>
      <c r="B94" s="136" t="s">
        <v>516</v>
      </c>
      <c r="C94" s="1">
        <v>200</v>
      </c>
      <c r="D94" s="173">
        <v>193.7</v>
      </c>
      <c r="E94" s="18">
        <f t="shared" si="2"/>
        <v>96.85</v>
      </c>
      <c r="F94" s="249" t="str">
        <f>СВОД!E94</f>
        <v>Клементьева</v>
      </c>
    </row>
    <row r="95" spans="1:6">
      <c r="A95" s="1">
        <v>95</v>
      </c>
      <c r="B95" s="136" t="s">
        <v>543</v>
      </c>
      <c r="C95" s="1">
        <v>200</v>
      </c>
      <c r="D95" s="173">
        <v>198.8</v>
      </c>
      <c r="E95" s="18">
        <f t="shared" si="2"/>
        <v>99.4</v>
      </c>
      <c r="F95" s="249" t="str">
        <f>СВОД!E95</f>
        <v>Коровина</v>
      </c>
    </row>
    <row r="96" spans="1:6">
      <c r="A96" s="1">
        <v>96</v>
      </c>
      <c r="B96" s="136" t="s">
        <v>525</v>
      </c>
      <c r="C96" s="1">
        <v>200</v>
      </c>
      <c r="D96" s="173">
        <v>190</v>
      </c>
      <c r="E96" s="18">
        <f t="shared" si="2"/>
        <v>95</v>
      </c>
      <c r="F96" s="249" t="str">
        <f>СВОД!E96</f>
        <v>Калинина</v>
      </c>
    </row>
    <row r="97" spans="1:6">
      <c r="A97" s="1">
        <v>97</v>
      </c>
      <c r="B97" s="136" t="s">
        <v>548</v>
      </c>
      <c r="C97" s="1">
        <v>200</v>
      </c>
      <c r="D97" s="173">
        <v>198.7</v>
      </c>
      <c r="E97" s="18">
        <f t="shared" si="2"/>
        <v>99.35</v>
      </c>
      <c r="F97" s="249" t="str">
        <f>СВОД!E97</f>
        <v>Коровина</v>
      </c>
    </row>
    <row r="98" spans="1:6">
      <c r="A98" s="1">
        <v>98</v>
      </c>
      <c r="B98" s="136" t="s">
        <v>526</v>
      </c>
      <c r="C98" s="1">
        <v>200</v>
      </c>
      <c r="D98" s="173">
        <v>191.1</v>
      </c>
      <c r="E98" s="18">
        <f t="shared" si="2"/>
        <v>95.55</v>
      </c>
      <c r="F98" s="249" t="str">
        <f>СВОД!E98</f>
        <v>Калинина</v>
      </c>
    </row>
    <row r="99" spans="1:6">
      <c r="A99" s="1">
        <v>99</v>
      </c>
      <c r="B99" s="136" t="s">
        <v>529</v>
      </c>
      <c r="C99" s="1">
        <v>200</v>
      </c>
      <c r="D99" s="173">
        <v>197.8</v>
      </c>
      <c r="E99" s="18">
        <f t="shared" si="2"/>
        <v>98.9</v>
      </c>
      <c r="F99" s="249" t="str">
        <f>СВОД!E99</f>
        <v>Коровина</v>
      </c>
    </row>
    <row r="100" spans="1:6">
      <c r="A100" s="1">
        <v>100</v>
      </c>
      <c r="B100" s="136" t="s">
        <v>610</v>
      </c>
      <c r="C100" s="1">
        <v>200</v>
      </c>
      <c r="D100" s="173">
        <v>194.2</v>
      </c>
      <c r="E100" s="18">
        <f t="shared" si="2"/>
        <v>97.1</v>
      </c>
      <c r="F100" s="249" t="str">
        <f>СВОД!E100</f>
        <v>Емельянова</v>
      </c>
    </row>
    <row r="101" spans="1:6">
      <c r="A101" s="1">
        <v>101</v>
      </c>
      <c r="B101" s="136" t="s">
        <v>523</v>
      </c>
      <c r="C101" s="1">
        <v>200</v>
      </c>
      <c r="D101" s="173">
        <v>194.7</v>
      </c>
      <c r="E101" s="18">
        <f t="shared" si="2"/>
        <v>97.35</v>
      </c>
      <c r="F101" s="249" t="str">
        <f>СВОД!E101</f>
        <v>Савченко</v>
      </c>
    </row>
    <row r="102" spans="1:6">
      <c r="A102" s="132">
        <v>102</v>
      </c>
      <c r="B102" s="151" t="s">
        <v>522</v>
      </c>
      <c r="C102" s="1">
        <v>200</v>
      </c>
      <c r="D102" s="173">
        <v>195.3</v>
      </c>
      <c r="E102" s="18">
        <f t="shared" si="2"/>
        <v>97.65</v>
      </c>
      <c r="F102" s="249" t="str">
        <f>СВОД!E102</f>
        <v>Клементьева</v>
      </c>
    </row>
    <row r="103" spans="1:6">
      <c r="A103" s="132">
        <v>103</v>
      </c>
      <c r="B103" s="151" t="s">
        <v>539</v>
      </c>
      <c r="C103" s="1">
        <v>200</v>
      </c>
      <c r="D103" s="173">
        <v>190</v>
      </c>
      <c r="E103" s="18">
        <f t="shared" si="2"/>
        <v>95</v>
      </c>
      <c r="F103" s="249" t="str">
        <f>СВОД!E103</f>
        <v>Мансурова</v>
      </c>
    </row>
    <row r="104" spans="1:6">
      <c r="A104" s="132">
        <v>104</v>
      </c>
      <c r="B104" s="151" t="s">
        <v>540</v>
      </c>
      <c r="C104" s="1">
        <v>200</v>
      </c>
      <c r="D104" s="173">
        <v>187.3</v>
      </c>
      <c r="E104" s="18">
        <f t="shared" si="2"/>
        <v>93.65</v>
      </c>
      <c r="F104" s="249" t="str">
        <f>СВОД!E104</f>
        <v>Хасанов</v>
      </c>
    </row>
    <row r="105" spans="1:6">
      <c r="A105" s="132">
        <v>105</v>
      </c>
      <c r="B105" s="151" t="s">
        <v>648</v>
      </c>
      <c r="C105" s="1">
        <v>200</v>
      </c>
      <c r="D105" s="173">
        <v>193.6</v>
      </c>
      <c r="E105" s="18">
        <f t="shared" si="2"/>
        <v>96.8</v>
      </c>
      <c r="F105" s="249" t="str">
        <f>СВОД!E105</f>
        <v>Трусов</v>
      </c>
    </row>
    <row r="106" spans="1:6">
      <c r="A106" s="1">
        <v>106</v>
      </c>
      <c r="B106" s="136" t="s">
        <v>535</v>
      </c>
      <c r="C106" s="1">
        <v>200</v>
      </c>
      <c r="D106" s="173">
        <v>197.3</v>
      </c>
      <c r="E106" s="18">
        <f t="shared" si="2"/>
        <v>98.65</v>
      </c>
      <c r="F106" s="249" t="str">
        <f>СВОД!E106</f>
        <v>Трусов</v>
      </c>
    </row>
    <row r="107" spans="1:6">
      <c r="A107" s="132">
        <v>107</v>
      </c>
      <c r="B107" s="151" t="s">
        <v>536</v>
      </c>
      <c r="C107" s="1">
        <v>200</v>
      </c>
      <c r="D107" s="173">
        <v>196</v>
      </c>
      <c r="E107" s="18">
        <f t="shared" si="2"/>
        <v>98</v>
      </c>
      <c r="F107" s="249" t="str">
        <f>СВОД!E107</f>
        <v>Мансурова</v>
      </c>
    </row>
    <row r="108" spans="1:6">
      <c r="A108" s="1">
        <v>108</v>
      </c>
      <c r="B108" s="136" t="s">
        <v>541</v>
      </c>
      <c r="C108" s="1">
        <v>200</v>
      </c>
      <c r="D108" s="173">
        <v>196.3</v>
      </c>
      <c r="E108" s="18">
        <f t="shared" si="2"/>
        <v>98.15</v>
      </c>
      <c r="F108" s="249" t="str">
        <f>СВОД!E108</f>
        <v>Хасанов</v>
      </c>
    </row>
    <row r="109" spans="1:6">
      <c r="A109" s="1">
        <v>109</v>
      </c>
      <c r="B109" s="136" t="s">
        <v>544</v>
      </c>
      <c r="C109" s="1">
        <v>200</v>
      </c>
      <c r="D109" s="173">
        <v>179</v>
      </c>
      <c r="E109" s="18">
        <f t="shared" si="2"/>
        <v>89.5</v>
      </c>
      <c r="F109" s="249" t="str">
        <f>СВОД!E109</f>
        <v>Мансурова</v>
      </c>
    </row>
    <row r="110" spans="1:6">
      <c r="A110" s="1">
        <v>110</v>
      </c>
      <c r="B110" s="136" t="s">
        <v>550</v>
      </c>
      <c r="C110" s="1">
        <v>200</v>
      </c>
      <c r="D110" s="173">
        <v>193.3</v>
      </c>
      <c r="E110" s="18">
        <f t="shared" si="2"/>
        <v>96.65</v>
      </c>
      <c r="F110" s="249" t="str">
        <f>СВОД!E110</f>
        <v>Мазырин</v>
      </c>
    </row>
    <row r="111" spans="1:6">
      <c r="A111" s="132">
        <v>111</v>
      </c>
      <c r="B111" s="136" t="s">
        <v>552</v>
      </c>
      <c r="C111" s="1">
        <v>200</v>
      </c>
      <c r="D111" s="173">
        <v>195</v>
      </c>
      <c r="E111" s="18">
        <f t="shared" si="2"/>
        <v>97.5</v>
      </c>
      <c r="F111" s="249" t="str">
        <f>СВОД!E111</f>
        <v>Савченко</v>
      </c>
    </row>
    <row r="112" spans="1:6">
      <c r="A112" s="1">
        <v>112</v>
      </c>
      <c r="B112" s="136" t="s">
        <v>549</v>
      </c>
      <c r="C112" s="1">
        <v>200</v>
      </c>
      <c r="D112" s="173">
        <v>190</v>
      </c>
      <c r="E112" s="18">
        <f t="shared" si="2"/>
        <v>95</v>
      </c>
      <c r="F112" s="249" t="str">
        <f>СВОД!E112</f>
        <v>Клементьева</v>
      </c>
    </row>
    <row r="113" spans="1:6">
      <c r="A113" s="132">
        <v>113</v>
      </c>
      <c r="B113" s="136" t="s">
        <v>553</v>
      </c>
      <c r="C113" s="1">
        <v>200</v>
      </c>
      <c r="D113" s="173">
        <v>190</v>
      </c>
      <c r="E113" s="18">
        <f t="shared" si="2"/>
        <v>95</v>
      </c>
      <c r="F113" s="249" t="str">
        <f>СВОД!E113</f>
        <v>Шаламова</v>
      </c>
    </row>
    <row r="114" spans="1:6">
      <c r="A114" s="132">
        <v>114</v>
      </c>
      <c r="B114" s="136" t="s">
        <v>554</v>
      </c>
      <c r="C114" s="1">
        <v>200</v>
      </c>
      <c r="D114" s="173">
        <v>179.3</v>
      </c>
      <c r="E114" s="18">
        <f t="shared" si="2"/>
        <v>89.65</v>
      </c>
      <c r="F114" s="249" t="str">
        <f>СВОД!E114</f>
        <v>Шаламова</v>
      </c>
    </row>
    <row r="115" spans="1:6">
      <c r="A115" s="132">
        <v>115</v>
      </c>
      <c r="B115" s="136" t="s">
        <v>555</v>
      </c>
      <c r="C115" s="1">
        <v>200</v>
      </c>
      <c r="D115" s="173">
        <v>193.5</v>
      </c>
      <c r="E115" s="18">
        <f t="shared" si="2"/>
        <v>96.75</v>
      </c>
      <c r="F115" s="249" t="str">
        <f>СВОД!E115</f>
        <v>Ахтямова</v>
      </c>
    </row>
    <row r="116" spans="1:6">
      <c r="A116" s="132">
        <v>116</v>
      </c>
      <c r="B116" s="136" t="s">
        <v>556</v>
      </c>
      <c r="C116" s="1">
        <v>200</v>
      </c>
      <c r="D116" s="173">
        <v>195.7</v>
      </c>
      <c r="E116" s="18">
        <f t="shared" si="2"/>
        <v>97.85</v>
      </c>
      <c r="F116" s="249" t="str">
        <f>СВОД!E116</f>
        <v>Петухов</v>
      </c>
    </row>
    <row r="117" spans="1:6">
      <c r="A117" s="132">
        <v>117</v>
      </c>
      <c r="B117" s="136" t="s">
        <v>557</v>
      </c>
      <c r="C117" s="1">
        <v>200</v>
      </c>
      <c r="D117" s="173">
        <v>192.8</v>
      </c>
      <c r="E117" s="18">
        <f t="shared" si="2"/>
        <v>96.4</v>
      </c>
      <c r="F117" s="249" t="str">
        <f>СВОД!E117</f>
        <v>Ахтямова</v>
      </c>
    </row>
    <row r="118" spans="1:6">
      <c r="A118" s="1">
        <v>118</v>
      </c>
      <c r="B118" s="136" t="s">
        <v>558</v>
      </c>
      <c r="C118" s="1">
        <v>200</v>
      </c>
      <c r="D118" s="173">
        <v>186.3</v>
      </c>
      <c r="E118" s="18">
        <f t="shared" si="2"/>
        <v>93.15</v>
      </c>
      <c r="F118" s="249" t="str">
        <f>СВОД!E118</f>
        <v>Савченко</v>
      </c>
    </row>
    <row r="119" spans="1:6">
      <c r="A119" s="1">
        <v>119</v>
      </c>
      <c r="B119" s="136" t="s">
        <v>579</v>
      </c>
      <c r="C119" s="1">
        <v>200</v>
      </c>
      <c r="D119" s="173">
        <v>199</v>
      </c>
      <c r="E119" s="18">
        <f t="shared" si="2"/>
        <v>99.5</v>
      </c>
      <c r="F119" s="249" t="str">
        <f>СВОД!E119</f>
        <v>Савченко</v>
      </c>
    </row>
    <row r="120" spans="1:6">
      <c r="A120" s="1">
        <v>120</v>
      </c>
      <c r="B120" s="136" t="s">
        <v>573</v>
      </c>
      <c r="C120" s="1">
        <v>200</v>
      </c>
      <c r="D120" s="173">
        <v>194.7</v>
      </c>
      <c r="E120" s="18">
        <f t="shared" si="2"/>
        <v>97.35</v>
      </c>
      <c r="F120" s="249" t="str">
        <f>СВОД!E120</f>
        <v>Неуймина</v>
      </c>
    </row>
    <row r="121" spans="1:6">
      <c r="A121" s="1">
        <v>121</v>
      </c>
      <c r="B121" s="136" t="s">
        <v>580</v>
      </c>
      <c r="C121" s="1">
        <v>200</v>
      </c>
      <c r="D121" s="173">
        <v>190.3</v>
      </c>
      <c r="E121" s="18">
        <f t="shared" si="2"/>
        <v>95.15</v>
      </c>
      <c r="F121" s="249" t="str">
        <f>СВОД!E121</f>
        <v>Емельянова</v>
      </c>
    </row>
    <row r="122" spans="1:6">
      <c r="A122" s="1">
        <v>122</v>
      </c>
      <c r="B122" s="136" t="s">
        <v>581</v>
      </c>
      <c r="C122" s="1">
        <v>200</v>
      </c>
      <c r="D122" s="173">
        <v>199</v>
      </c>
      <c r="E122" s="18">
        <f t="shared" si="2"/>
        <v>99.5</v>
      </c>
      <c r="F122" s="249" t="str">
        <f>СВОД!E122</f>
        <v>Коровина</v>
      </c>
    </row>
    <row r="123" spans="1:6">
      <c r="A123" s="1">
        <v>123</v>
      </c>
      <c r="B123" s="136" t="s">
        <v>576</v>
      </c>
      <c r="C123" s="1">
        <v>200</v>
      </c>
      <c r="D123" s="173">
        <v>194</v>
      </c>
      <c r="E123" s="18">
        <f t="shared" si="2"/>
        <v>97</v>
      </c>
      <c r="F123" s="249" t="str">
        <f>СВОД!E123</f>
        <v>Неуймина</v>
      </c>
    </row>
    <row r="124" spans="1:6">
      <c r="A124" s="132">
        <v>124</v>
      </c>
      <c r="B124" s="151" t="s">
        <v>583</v>
      </c>
      <c r="C124" s="132">
        <v>200</v>
      </c>
      <c r="D124" s="173">
        <v>190</v>
      </c>
      <c r="E124" s="210">
        <f t="shared" si="2"/>
        <v>95</v>
      </c>
      <c r="F124" s="249" t="str">
        <f>СВОД!E124</f>
        <v>Мазырин</v>
      </c>
    </row>
    <row r="125" spans="1:6">
      <c r="A125" s="1">
        <v>125</v>
      </c>
      <c r="B125" s="136" t="s">
        <v>587</v>
      </c>
      <c r="C125" s="1">
        <v>200</v>
      </c>
      <c r="D125" s="173">
        <v>183.5</v>
      </c>
      <c r="E125" s="210">
        <f t="shared" si="2"/>
        <v>91.75</v>
      </c>
      <c r="F125" s="249" t="str">
        <f>СВОД!E125</f>
        <v>Хасанов</v>
      </c>
    </row>
    <row r="126" spans="1:6">
      <c r="A126" s="1">
        <v>126</v>
      </c>
      <c r="B126" s="136" t="s">
        <v>582</v>
      </c>
      <c r="C126" s="1">
        <v>200</v>
      </c>
      <c r="D126" s="173">
        <v>196.8</v>
      </c>
      <c r="E126" s="210">
        <f t="shared" si="2"/>
        <v>98.4</v>
      </c>
      <c r="F126" s="249" t="str">
        <f>СВОД!E126</f>
        <v>Коровина</v>
      </c>
    </row>
    <row r="127" spans="1:6">
      <c r="A127" s="1">
        <v>127</v>
      </c>
      <c r="B127" s="136" t="s">
        <v>586</v>
      </c>
      <c r="C127" s="1">
        <v>200</v>
      </c>
      <c r="D127" s="173">
        <v>197.7</v>
      </c>
      <c r="E127" s="18">
        <f t="shared" si="2"/>
        <v>98.85</v>
      </c>
      <c r="F127" s="249" t="str">
        <f>СВОД!E127</f>
        <v>Мазырин</v>
      </c>
    </row>
    <row r="128" spans="1:6">
      <c r="A128" s="1">
        <v>128</v>
      </c>
      <c r="B128" s="136" t="s">
        <v>590</v>
      </c>
      <c r="C128" s="1">
        <v>200</v>
      </c>
      <c r="D128" s="173">
        <v>191.2</v>
      </c>
      <c r="E128" s="18">
        <f t="shared" si="2"/>
        <v>95.6</v>
      </c>
      <c r="F128" s="249" t="str">
        <f>СВОД!E128</f>
        <v>Мансурова</v>
      </c>
    </row>
    <row r="129" spans="1:6">
      <c r="A129" s="1">
        <v>129</v>
      </c>
      <c r="B129" s="136" t="s">
        <v>600</v>
      </c>
      <c r="C129" s="1">
        <v>200</v>
      </c>
      <c r="D129" s="173">
        <v>195.7</v>
      </c>
      <c r="E129" s="18">
        <f t="shared" si="2"/>
        <v>97.85</v>
      </c>
      <c r="F129" s="249" t="str">
        <f>СВОД!E129</f>
        <v>Савченко</v>
      </c>
    </row>
    <row r="130" spans="1:6">
      <c r="A130" s="1">
        <v>130</v>
      </c>
      <c r="B130" s="136" t="s">
        <v>591</v>
      </c>
      <c r="C130" s="1">
        <v>200</v>
      </c>
      <c r="D130" s="173">
        <v>199.2</v>
      </c>
      <c r="E130" s="18">
        <f t="shared" si="2"/>
        <v>99.6</v>
      </c>
      <c r="F130" s="249" t="str">
        <f>СВОД!E130</f>
        <v>Емельянова</v>
      </c>
    </row>
    <row r="131" spans="1:6">
      <c r="A131" s="1">
        <v>131</v>
      </c>
      <c r="B131" s="136" t="s">
        <v>595</v>
      </c>
      <c r="C131" s="1">
        <v>200</v>
      </c>
      <c r="D131" s="173">
        <v>195.8</v>
      </c>
      <c r="E131" s="18">
        <f t="shared" si="2"/>
        <v>97.9</v>
      </c>
      <c r="F131" s="249" t="str">
        <f>СВОД!E131</f>
        <v>Трусов</v>
      </c>
    </row>
    <row r="132" spans="1:6">
      <c r="A132" s="1">
        <v>132</v>
      </c>
      <c r="B132" s="136" t="s">
        <v>608</v>
      </c>
      <c r="C132" s="1">
        <v>200</v>
      </c>
      <c r="D132" s="173">
        <v>196.7</v>
      </c>
      <c r="E132" s="18">
        <f t="shared" si="2"/>
        <v>98.35</v>
      </c>
      <c r="F132" s="249" t="str">
        <f>СВОД!E132</f>
        <v>Шаламова</v>
      </c>
    </row>
    <row r="133" spans="1:6">
      <c r="A133" s="1">
        <v>133</v>
      </c>
      <c r="B133" s="136" t="s">
        <v>630</v>
      </c>
      <c r="C133" s="1">
        <v>200</v>
      </c>
      <c r="D133" s="173">
        <v>194.3</v>
      </c>
      <c r="E133" s="18">
        <f t="shared" si="2"/>
        <v>97.15</v>
      </c>
      <c r="F133" s="249" t="str">
        <f>СВОД!E133</f>
        <v>Савченко</v>
      </c>
    </row>
    <row r="134" spans="1:6">
      <c r="A134" s="1">
        <v>134</v>
      </c>
      <c r="B134" s="136" t="s">
        <v>637</v>
      </c>
      <c r="C134" s="1">
        <v>200</v>
      </c>
      <c r="D134" s="173">
        <v>181</v>
      </c>
      <c r="E134" s="18">
        <f t="shared" si="2"/>
        <v>90.5</v>
      </c>
      <c r="F134" s="249" t="str">
        <f>СВОД!E134</f>
        <v>Шаламова</v>
      </c>
    </row>
    <row r="135" spans="1:6">
      <c r="A135" s="136">
        <v>135</v>
      </c>
      <c r="B135" s="117" t="s">
        <v>601</v>
      </c>
      <c r="C135" s="1">
        <v>200</v>
      </c>
      <c r="D135" s="173">
        <v>176</v>
      </c>
      <c r="E135" s="18">
        <f t="shared" si="2"/>
        <v>88</v>
      </c>
      <c r="F135" s="249" t="str">
        <f>СВОД!E135</f>
        <v>Хасанов</v>
      </c>
    </row>
    <row r="136" spans="1:6">
      <c r="A136" s="136">
        <v>136</v>
      </c>
      <c r="B136" s="117" t="s">
        <v>602</v>
      </c>
      <c r="C136" s="1">
        <v>200</v>
      </c>
      <c r="D136" s="173">
        <v>189.2</v>
      </c>
      <c r="E136" s="18">
        <f t="shared" si="2"/>
        <v>94.6</v>
      </c>
      <c r="F136" s="249" t="str">
        <f>СВОД!E136</f>
        <v>Мансурова</v>
      </c>
    </row>
    <row r="137" spans="1:6">
      <c r="A137" s="136">
        <v>137</v>
      </c>
      <c r="B137" s="117" t="s">
        <v>604</v>
      </c>
      <c r="C137" s="1">
        <v>200</v>
      </c>
      <c r="D137" s="173">
        <v>192.7</v>
      </c>
      <c r="E137" s="18">
        <f t="shared" si="2"/>
        <v>96.35</v>
      </c>
      <c r="F137" s="249" t="str">
        <f>СВОД!E137</f>
        <v>Савченко</v>
      </c>
    </row>
    <row r="138" spans="1:6">
      <c r="A138" s="136">
        <v>138</v>
      </c>
      <c r="B138" s="117" t="s">
        <v>634</v>
      </c>
      <c r="C138" s="1">
        <v>200</v>
      </c>
      <c r="D138" s="173">
        <v>195.7</v>
      </c>
      <c r="E138" s="18">
        <f t="shared" si="2"/>
        <v>97.85</v>
      </c>
      <c r="F138" s="249" t="str">
        <f>СВОД!E138</f>
        <v>Калинина</v>
      </c>
    </row>
    <row r="139" spans="1:6">
      <c r="A139" s="136">
        <v>139</v>
      </c>
      <c r="B139" s="117" t="s">
        <v>609</v>
      </c>
      <c r="C139" s="1">
        <v>200</v>
      </c>
      <c r="D139" s="173">
        <v>197</v>
      </c>
      <c r="E139" s="18">
        <f t="shared" si="2"/>
        <v>98.5</v>
      </c>
      <c r="F139" s="249" t="str">
        <f>СВОД!E139</f>
        <v>Савченко</v>
      </c>
    </row>
    <row r="140" spans="1:6">
      <c r="A140" s="136">
        <v>140</v>
      </c>
      <c r="B140" s="117" t="s">
        <v>619</v>
      </c>
      <c r="C140" s="1">
        <v>200</v>
      </c>
      <c r="D140" s="173">
        <v>180.5</v>
      </c>
      <c r="E140" s="18">
        <f t="shared" ref="E140:E152" si="3">D140/C140*100</f>
        <v>90.25</v>
      </c>
      <c r="F140" s="249" t="str">
        <f>СВОД!E140</f>
        <v>Клементьева</v>
      </c>
    </row>
    <row r="141" spans="1:6">
      <c r="A141" s="151">
        <v>141</v>
      </c>
      <c r="B141" s="244" t="s">
        <v>616</v>
      </c>
      <c r="C141" s="1">
        <v>200</v>
      </c>
      <c r="D141" s="173">
        <v>192.2</v>
      </c>
      <c r="E141" s="18">
        <f t="shared" si="3"/>
        <v>96.1</v>
      </c>
      <c r="F141" s="249" t="str">
        <f>СВОД!E141</f>
        <v>Калинина</v>
      </c>
    </row>
    <row r="142" spans="1:6">
      <c r="A142" s="136">
        <v>142</v>
      </c>
      <c r="B142" s="117" t="s">
        <v>646</v>
      </c>
      <c r="C142" s="1">
        <v>200</v>
      </c>
      <c r="D142" s="173">
        <v>182</v>
      </c>
      <c r="E142" s="18">
        <f t="shared" si="3"/>
        <v>91</v>
      </c>
      <c r="F142" s="249" t="str">
        <f>СВОД!E142</f>
        <v>Хасанов</v>
      </c>
    </row>
    <row r="143" spans="1:6">
      <c r="A143" s="136">
        <v>143</v>
      </c>
      <c r="B143" s="117" t="s">
        <v>638</v>
      </c>
      <c r="C143" s="1">
        <v>200</v>
      </c>
      <c r="D143" s="173">
        <v>191.3</v>
      </c>
      <c r="E143" s="18">
        <f t="shared" si="3"/>
        <v>95.65</v>
      </c>
      <c r="F143" s="249" t="str">
        <f>СВОД!E143</f>
        <v>Петухов</v>
      </c>
    </row>
    <row r="144" spans="1:6">
      <c r="A144" s="136">
        <v>144</v>
      </c>
      <c r="B144" s="117" t="s">
        <v>639</v>
      </c>
      <c r="C144" s="1">
        <v>200</v>
      </c>
      <c r="D144" s="173">
        <v>191.3</v>
      </c>
      <c r="E144" s="18">
        <f t="shared" si="3"/>
        <v>95.65</v>
      </c>
      <c r="F144" s="249" t="str">
        <f>СВОД!E144</f>
        <v>Петухов</v>
      </c>
    </row>
    <row r="145" spans="1:6">
      <c r="A145" s="136">
        <v>145</v>
      </c>
      <c r="B145" s="117" t="s">
        <v>647</v>
      </c>
      <c r="C145" s="1">
        <v>200</v>
      </c>
      <c r="D145" s="173">
        <v>191</v>
      </c>
      <c r="E145" s="18">
        <f t="shared" si="3"/>
        <v>95.5</v>
      </c>
      <c r="F145" s="249" t="str">
        <f>СВОД!E145</f>
        <v>Ахтямова</v>
      </c>
    </row>
    <row r="146" spans="1:6">
      <c r="A146" s="136">
        <v>146</v>
      </c>
      <c r="B146" s="117" t="s">
        <v>658</v>
      </c>
      <c r="C146" s="1">
        <v>200</v>
      </c>
      <c r="D146" s="173">
        <v>191.5</v>
      </c>
      <c r="E146" s="18">
        <f t="shared" si="3"/>
        <v>95.75</v>
      </c>
      <c r="F146" s="249" t="str">
        <f>СВОД!E146</f>
        <v>Емельянова</v>
      </c>
    </row>
    <row r="147" spans="1:6">
      <c r="A147" s="136">
        <v>147</v>
      </c>
      <c r="B147" s="117" t="s">
        <v>643</v>
      </c>
      <c r="C147" s="1">
        <v>200</v>
      </c>
      <c r="D147" s="173">
        <v>190.3</v>
      </c>
      <c r="E147" s="18">
        <f t="shared" si="3"/>
        <v>95.15</v>
      </c>
      <c r="F147" s="249" t="str">
        <f>СВОД!E147</f>
        <v>Жарникова</v>
      </c>
    </row>
    <row r="148" spans="1:6">
      <c r="A148" s="136">
        <v>148</v>
      </c>
      <c r="B148" s="117" t="s">
        <v>659</v>
      </c>
      <c r="C148" s="1">
        <v>200</v>
      </c>
      <c r="D148" s="173">
        <v>196.8</v>
      </c>
      <c r="E148" s="18">
        <f t="shared" si="3"/>
        <v>98.4</v>
      </c>
      <c r="F148" s="249" t="str">
        <f>СВОД!E148</f>
        <v>Емельянова</v>
      </c>
    </row>
    <row r="149" spans="1:6">
      <c r="A149" s="136">
        <v>149</v>
      </c>
      <c r="B149" s="216" t="s">
        <v>651</v>
      </c>
      <c r="C149" s="1">
        <v>200</v>
      </c>
      <c r="D149" s="173">
        <v>194</v>
      </c>
      <c r="E149" s="18">
        <f t="shared" si="3"/>
        <v>97</v>
      </c>
      <c r="F149" s="249" t="str">
        <f>СВОД!E149</f>
        <v>Мазырин</v>
      </c>
    </row>
    <row r="150" spans="1:6">
      <c r="A150" s="136">
        <v>150</v>
      </c>
      <c r="B150" s="216" t="s">
        <v>660</v>
      </c>
      <c r="C150" s="1">
        <v>200</v>
      </c>
      <c r="D150" s="173">
        <v>197.3</v>
      </c>
      <c r="E150" s="18">
        <f t="shared" si="3"/>
        <v>98.65</v>
      </c>
      <c r="F150" s="249" t="str">
        <f>СВОД!E150</f>
        <v>Коровина</v>
      </c>
    </row>
    <row r="151" spans="1:6">
      <c r="A151" s="136">
        <v>151</v>
      </c>
      <c r="B151" s="216" t="s">
        <v>653</v>
      </c>
      <c r="C151" s="1">
        <v>200</v>
      </c>
      <c r="D151" s="173">
        <v>178.4</v>
      </c>
      <c r="E151" s="18">
        <f t="shared" si="3"/>
        <v>89.2</v>
      </c>
      <c r="F151" s="249" t="str">
        <f>СВОД!E151</f>
        <v>Калинина</v>
      </c>
    </row>
    <row r="152" spans="1:6">
      <c r="A152" s="136">
        <v>152</v>
      </c>
      <c r="B152" s="216" t="s">
        <v>661</v>
      </c>
      <c r="C152" s="132">
        <v>200</v>
      </c>
      <c r="D152" s="209">
        <v>195.2</v>
      </c>
      <c r="E152" s="210">
        <f t="shared" si="3"/>
        <v>97.6</v>
      </c>
      <c r="F152" s="258" t="str">
        <f>СВОД!E152</f>
        <v>Савченко</v>
      </c>
    </row>
    <row r="153" spans="1:6">
      <c r="A153" s="136">
        <v>153</v>
      </c>
      <c r="B153" s="236" t="s">
        <v>679</v>
      </c>
      <c r="C153" s="1">
        <v>200</v>
      </c>
      <c r="D153" s="173">
        <v>188</v>
      </c>
      <c r="E153" s="210">
        <f t="shared" ref="E153:E155" si="4">D153/C153*100</f>
        <v>94</v>
      </c>
      <c r="F153" s="258" t="str">
        <f>СВОД!E153</f>
        <v>Мансурова</v>
      </c>
    </row>
    <row r="154" spans="1:6">
      <c r="A154" s="136">
        <v>155</v>
      </c>
      <c r="B154" s="236" t="s">
        <v>656</v>
      </c>
      <c r="C154" s="1">
        <v>200</v>
      </c>
      <c r="D154" s="173">
        <v>191.7</v>
      </c>
      <c r="E154" s="210">
        <f t="shared" si="4"/>
        <v>95.85</v>
      </c>
      <c r="F154" s="258" t="str">
        <f>СВОД!E154</f>
        <v>Дарьин</v>
      </c>
    </row>
    <row r="155" spans="1:6">
      <c r="A155" s="136">
        <v>156</v>
      </c>
      <c r="B155" s="236" t="s">
        <v>657</v>
      </c>
      <c r="C155" s="1">
        <v>200</v>
      </c>
      <c r="D155" s="173">
        <v>191</v>
      </c>
      <c r="E155" s="210">
        <f t="shared" si="4"/>
        <v>95.5</v>
      </c>
      <c r="F155" s="258" t="str">
        <f>СВОД!E155</f>
        <v>Мазырин</v>
      </c>
    </row>
    <row r="156" spans="1:6">
      <c r="A156" s="136">
        <v>157</v>
      </c>
      <c r="B156" s="117" t="s">
        <v>742</v>
      </c>
      <c r="C156" s="1">
        <v>200</v>
      </c>
      <c r="D156" s="173">
        <v>193</v>
      </c>
      <c r="E156" s="210">
        <f t="shared" ref="E156:E193" si="5">D156/C156*100</f>
        <v>96.5</v>
      </c>
      <c r="F156" s="258" t="str">
        <f>СВОД!E156</f>
        <v>Калинина</v>
      </c>
    </row>
    <row r="157" spans="1:6">
      <c r="A157" s="136">
        <v>158</v>
      </c>
      <c r="B157" s="136" t="s">
        <v>665</v>
      </c>
      <c r="C157" s="1">
        <v>200</v>
      </c>
      <c r="D157" s="173">
        <v>196</v>
      </c>
      <c r="E157" s="210">
        <f t="shared" si="5"/>
        <v>98</v>
      </c>
      <c r="F157" s="258" t="str">
        <f>СВОД!E157</f>
        <v>Емельянова</v>
      </c>
    </row>
    <row r="158" spans="1:6">
      <c r="A158" s="136">
        <v>159</v>
      </c>
      <c r="B158" s="136" t="s">
        <v>664</v>
      </c>
      <c r="C158" s="1">
        <v>200</v>
      </c>
      <c r="D158" s="173">
        <v>191.3</v>
      </c>
      <c r="E158" s="210">
        <f t="shared" si="5"/>
        <v>95.65</v>
      </c>
      <c r="F158" s="258" t="str">
        <f>СВОД!E158</f>
        <v>Мазырин</v>
      </c>
    </row>
    <row r="159" spans="1:6">
      <c r="A159" s="136">
        <v>160</v>
      </c>
      <c r="B159" s="136" t="s">
        <v>731</v>
      </c>
      <c r="C159" s="1">
        <v>200</v>
      </c>
      <c r="D159" s="173">
        <v>196</v>
      </c>
      <c r="E159" s="210">
        <f t="shared" si="5"/>
        <v>98</v>
      </c>
      <c r="F159" s="258" t="str">
        <f>СВОД!E159</f>
        <v>Петухов</v>
      </c>
    </row>
    <row r="160" spans="1:6">
      <c r="A160" s="136">
        <v>161</v>
      </c>
      <c r="B160" s="136" t="s">
        <v>670</v>
      </c>
      <c r="C160" s="1">
        <v>200</v>
      </c>
      <c r="D160" s="173">
        <v>196.3</v>
      </c>
      <c r="E160" s="210">
        <f t="shared" si="5"/>
        <v>98.15</v>
      </c>
      <c r="F160" s="258" t="str">
        <f>СВОД!E160</f>
        <v>Трусов</v>
      </c>
    </row>
    <row r="161" spans="1:6">
      <c r="A161" s="136">
        <v>162</v>
      </c>
      <c r="B161" s="136" t="s">
        <v>671</v>
      </c>
      <c r="C161" s="1">
        <v>200</v>
      </c>
      <c r="D161" s="173">
        <v>193.3</v>
      </c>
      <c r="E161" s="210">
        <f t="shared" si="5"/>
        <v>96.65</v>
      </c>
      <c r="F161" s="258" t="str">
        <f>СВОД!E161</f>
        <v>Савченко</v>
      </c>
    </row>
    <row r="162" spans="1:6">
      <c r="A162" s="136">
        <v>163</v>
      </c>
      <c r="B162" s="136" t="s">
        <v>672</v>
      </c>
      <c r="C162" s="1">
        <v>200</v>
      </c>
      <c r="D162" s="173">
        <v>186.7</v>
      </c>
      <c r="E162" s="210">
        <f t="shared" si="5"/>
        <v>93.35</v>
      </c>
      <c r="F162" s="258" t="str">
        <f>СВОД!E162</f>
        <v>Неуймина</v>
      </c>
    </row>
    <row r="163" spans="1:6">
      <c r="A163" s="136">
        <v>165</v>
      </c>
      <c r="B163" s="136" t="s">
        <v>686</v>
      </c>
      <c r="C163" s="1">
        <v>200</v>
      </c>
      <c r="D163" s="173">
        <v>192.7</v>
      </c>
      <c r="E163" s="210">
        <f t="shared" si="5"/>
        <v>96.35</v>
      </c>
      <c r="F163" s="258" t="str">
        <f>СВОД!E163</f>
        <v>Емельянова</v>
      </c>
    </row>
    <row r="164" spans="1:6">
      <c r="A164" s="136">
        <v>166</v>
      </c>
      <c r="B164" s="136" t="s">
        <v>687</v>
      </c>
      <c r="C164" s="1">
        <v>200</v>
      </c>
      <c r="D164" s="173">
        <v>200</v>
      </c>
      <c r="E164" s="210">
        <f t="shared" si="5"/>
        <v>100</v>
      </c>
      <c r="F164" s="258" t="str">
        <f>СВОД!E164</f>
        <v>Савченко</v>
      </c>
    </row>
    <row r="165" spans="1:6">
      <c r="A165" s="136">
        <v>167</v>
      </c>
      <c r="B165" s="136" t="s">
        <v>688</v>
      </c>
      <c r="C165" s="1">
        <v>200</v>
      </c>
      <c r="D165" s="173">
        <v>166.3</v>
      </c>
      <c r="E165" s="210">
        <f t="shared" si="5"/>
        <v>83.15</v>
      </c>
      <c r="F165" s="258" t="str">
        <f>СВОД!E165</f>
        <v>Емельянова</v>
      </c>
    </row>
    <row r="166" spans="1:6">
      <c r="A166" s="136">
        <v>168</v>
      </c>
      <c r="B166" s="136" t="s">
        <v>678</v>
      </c>
      <c r="C166" s="1">
        <v>200</v>
      </c>
      <c r="D166" s="173">
        <v>187.7</v>
      </c>
      <c r="E166" s="210">
        <f t="shared" si="5"/>
        <v>93.85</v>
      </c>
      <c r="F166" s="258" t="str">
        <f>СВОД!E166</f>
        <v>Жарникова</v>
      </c>
    </row>
    <row r="167" spans="1:6">
      <c r="A167" s="136">
        <v>173</v>
      </c>
      <c r="B167" s="136" t="s">
        <v>806</v>
      </c>
      <c r="C167" s="2">
        <v>200</v>
      </c>
      <c r="D167" s="343">
        <v>190</v>
      </c>
      <c r="E167" s="210">
        <f t="shared" si="5"/>
        <v>95</v>
      </c>
      <c r="F167" s="258" t="str">
        <f>СВОД!E167</f>
        <v>Савченко</v>
      </c>
    </row>
    <row r="168" spans="1:6">
      <c r="A168" s="136">
        <v>174</v>
      </c>
      <c r="B168" s="117" t="s">
        <v>734</v>
      </c>
      <c r="C168" s="2">
        <v>200</v>
      </c>
      <c r="D168" s="343">
        <v>193.66666666666666</v>
      </c>
      <c r="E168" s="210">
        <f t="shared" si="5"/>
        <v>96.833333333333329</v>
      </c>
      <c r="F168" s="258" t="str">
        <f>СВОД!E168</f>
        <v>Ахтямова</v>
      </c>
    </row>
    <row r="169" spans="1:6">
      <c r="A169" s="136">
        <v>175</v>
      </c>
      <c r="B169" s="136" t="s">
        <v>794</v>
      </c>
      <c r="C169" s="2">
        <v>200</v>
      </c>
      <c r="D169" s="343">
        <v>195</v>
      </c>
      <c r="E169" s="210">
        <f t="shared" si="5"/>
        <v>97.5</v>
      </c>
      <c r="F169" s="258" t="str">
        <f>СВОД!E169</f>
        <v>Калинина</v>
      </c>
    </row>
    <row r="170" spans="1:6">
      <c r="A170" s="136">
        <v>176</v>
      </c>
      <c r="B170" s="136" t="s">
        <v>795</v>
      </c>
      <c r="C170" s="2">
        <v>200</v>
      </c>
      <c r="D170" s="343">
        <v>199</v>
      </c>
      <c r="E170" s="210">
        <f t="shared" si="5"/>
        <v>99.5</v>
      </c>
      <c r="F170" s="258" t="str">
        <f>СВОД!E170</f>
        <v>Клементьева</v>
      </c>
    </row>
    <row r="171" spans="1:6">
      <c r="A171" s="136">
        <v>178</v>
      </c>
      <c r="B171" s="117" t="s">
        <v>753</v>
      </c>
      <c r="C171" s="2">
        <v>200</v>
      </c>
      <c r="D171" s="343">
        <v>199</v>
      </c>
      <c r="E171" s="210">
        <f t="shared" si="5"/>
        <v>99.5</v>
      </c>
      <c r="F171" s="258" t="str">
        <f>СВОД!E171</f>
        <v xml:space="preserve">Ахрамеева </v>
      </c>
    </row>
    <row r="172" spans="1:6">
      <c r="A172" s="136">
        <v>179</v>
      </c>
      <c r="B172" s="117" t="s">
        <v>754</v>
      </c>
      <c r="C172" s="2">
        <v>200</v>
      </c>
      <c r="D172" s="343">
        <v>195.16666666666666</v>
      </c>
      <c r="E172" s="210">
        <f t="shared" si="5"/>
        <v>97.583333333333329</v>
      </c>
      <c r="F172" s="258" t="str">
        <f>СВОД!E172</f>
        <v>Клементьева</v>
      </c>
    </row>
    <row r="173" spans="1:6">
      <c r="A173" s="136">
        <v>180</v>
      </c>
      <c r="B173" s="136" t="s">
        <v>796</v>
      </c>
      <c r="C173" s="2">
        <v>200</v>
      </c>
      <c r="D173" s="343">
        <v>0</v>
      </c>
      <c r="E173" s="210">
        <f t="shared" si="5"/>
        <v>0</v>
      </c>
      <c r="F173" s="258" t="str">
        <f>СВОД!E173</f>
        <v>Калинина</v>
      </c>
    </row>
    <row r="174" spans="1:6">
      <c r="A174" s="136">
        <v>181</v>
      </c>
      <c r="B174" s="117" t="s">
        <v>743</v>
      </c>
      <c r="C174" s="2">
        <v>200</v>
      </c>
      <c r="D174" s="343">
        <v>198.9</v>
      </c>
      <c r="E174" s="210">
        <f t="shared" si="5"/>
        <v>99.45</v>
      </c>
      <c r="F174" s="258" t="str">
        <f>СВОД!E174</f>
        <v>Савченко</v>
      </c>
    </row>
    <row r="175" spans="1:6">
      <c r="A175" s="136">
        <v>182</v>
      </c>
      <c r="B175" s="117" t="s">
        <v>749</v>
      </c>
      <c r="C175" s="2">
        <v>200</v>
      </c>
      <c r="D175" s="343">
        <v>193</v>
      </c>
      <c r="E175" s="210">
        <f t="shared" si="5"/>
        <v>96.5</v>
      </c>
      <c r="F175" s="258" t="str">
        <f>СВОД!E175</f>
        <v>Ахтямова</v>
      </c>
    </row>
    <row r="176" spans="1:6">
      <c r="A176" s="136">
        <v>183</v>
      </c>
      <c r="B176" s="117" t="s">
        <v>782</v>
      </c>
      <c r="C176" s="2">
        <v>200</v>
      </c>
      <c r="D176" s="343">
        <v>199</v>
      </c>
      <c r="E176" s="210">
        <f t="shared" si="5"/>
        <v>99.5</v>
      </c>
      <c r="F176" s="258" t="str">
        <f>СВОД!E176</f>
        <v>Сазонова</v>
      </c>
    </row>
    <row r="177" spans="1:6">
      <c r="A177" s="136">
        <v>184</v>
      </c>
      <c r="B177" s="117" t="s">
        <v>783</v>
      </c>
      <c r="C177" s="2">
        <v>200</v>
      </c>
      <c r="D177" s="343">
        <v>199</v>
      </c>
      <c r="E177" s="210">
        <f t="shared" si="5"/>
        <v>99.5</v>
      </c>
      <c r="F177" s="258" t="str">
        <f>СВОД!E177</f>
        <v>Сазонова</v>
      </c>
    </row>
    <row r="178" spans="1:6">
      <c r="A178" s="136">
        <v>185</v>
      </c>
      <c r="B178" s="117" t="s">
        <v>758</v>
      </c>
      <c r="C178" s="2">
        <v>200</v>
      </c>
      <c r="D178" s="343">
        <v>197</v>
      </c>
      <c r="E178" s="210">
        <f t="shared" si="5"/>
        <v>98.5</v>
      </c>
      <c r="F178" s="258" t="str">
        <f>СВОД!E178</f>
        <v>Ахтямова</v>
      </c>
    </row>
    <row r="179" spans="1:6">
      <c r="A179" s="136">
        <v>186</v>
      </c>
      <c r="B179" s="117" t="s">
        <v>744</v>
      </c>
      <c r="C179" s="2">
        <v>200</v>
      </c>
      <c r="D179" s="343">
        <v>195</v>
      </c>
      <c r="E179" s="210">
        <f t="shared" si="5"/>
        <v>97.5</v>
      </c>
      <c r="F179" s="258" t="str">
        <f>СВОД!E179</f>
        <v>Емельянова</v>
      </c>
    </row>
    <row r="180" spans="1:6">
      <c r="A180" s="136">
        <v>187</v>
      </c>
      <c r="B180" s="117" t="s">
        <v>745</v>
      </c>
      <c r="C180" s="2">
        <v>200</v>
      </c>
      <c r="D180" s="343">
        <v>191.56666666666669</v>
      </c>
      <c r="E180" s="210">
        <f t="shared" si="5"/>
        <v>95.783333333333346</v>
      </c>
      <c r="F180" s="258" t="str">
        <f>СВОД!E180</f>
        <v>Клементьева</v>
      </c>
    </row>
    <row r="181" spans="1:6">
      <c r="A181" s="136">
        <v>188</v>
      </c>
      <c r="B181" s="117" t="s">
        <v>759</v>
      </c>
      <c r="C181" s="2">
        <v>200</v>
      </c>
      <c r="D181" s="343">
        <v>195</v>
      </c>
      <c r="E181" s="210">
        <f t="shared" si="5"/>
        <v>97.5</v>
      </c>
      <c r="F181" s="258" t="str">
        <f>СВОД!E181</f>
        <v>Савченко</v>
      </c>
    </row>
    <row r="182" spans="1:6">
      <c r="A182" s="136">
        <v>189</v>
      </c>
      <c r="B182" s="136" t="s">
        <v>797</v>
      </c>
      <c r="C182" s="2">
        <v>200</v>
      </c>
      <c r="D182" s="343">
        <v>190</v>
      </c>
      <c r="E182" s="210">
        <f t="shared" si="5"/>
        <v>95</v>
      </c>
      <c r="F182" s="258" t="str">
        <f>СВОД!E182</f>
        <v>Дарьин</v>
      </c>
    </row>
    <row r="183" spans="1:6">
      <c r="A183" s="136">
        <v>190</v>
      </c>
      <c r="B183" s="117" t="s">
        <v>807</v>
      </c>
      <c r="C183" s="2">
        <v>200</v>
      </c>
      <c r="D183" s="343">
        <v>190</v>
      </c>
      <c r="E183" s="210">
        <f t="shared" si="5"/>
        <v>95</v>
      </c>
      <c r="F183" s="258" t="str">
        <f>СВОД!E183</f>
        <v>Емельянова</v>
      </c>
    </row>
    <row r="184" spans="1:6">
      <c r="A184" s="136">
        <v>191</v>
      </c>
      <c r="B184" s="117" t="s">
        <v>808</v>
      </c>
      <c r="C184" s="2">
        <v>200</v>
      </c>
      <c r="D184" s="343">
        <v>195.9</v>
      </c>
      <c r="E184" s="210">
        <f t="shared" si="5"/>
        <v>97.95</v>
      </c>
      <c r="F184" s="258" t="str">
        <f>СВОД!E184</f>
        <v>Емельянова</v>
      </c>
    </row>
    <row r="185" spans="1:6">
      <c r="A185" s="136">
        <v>194</v>
      </c>
      <c r="B185" s="117" t="s">
        <v>773</v>
      </c>
      <c r="C185" s="2">
        <v>200</v>
      </c>
      <c r="D185" s="343">
        <v>197.16666666666666</v>
      </c>
      <c r="E185" s="210">
        <f t="shared" si="5"/>
        <v>98.583333333333329</v>
      </c>
      <c r="F185" s="258" t="str">
        <f>СВОД!E185</f>
        <v>Дарьин</v>
      </c>
    </row>
    <row r="186" spans="1:6">
      <c r="A186" s="136">
        <v>195</v>
      </c>
      <c r="B186" s="117" t="s">
        <v>781</v>
      </c>
      <c r="C186" s="2">
        <v>200</v>
      </c>
      <c r="D186" s="343">
        <v>199</v>
      </c>
      <c r="E186" s="210">
        <f t="shared" si="5"/>
        <v>99.5</v>
      </c>
      <c r="F186" s="258" t="str">
        <f>СВОД!E186</f>
        <v>Сазонова</v>
      </c>
    </row>
    <row r="187" spans="1:6">
      <c r="A187" s="136">
        <v>196</v>
      </c>
      <c r="B187" s="136" t="s">
        <v>809</v>
      </c>
      <c r="C187" s="2">
        <v>200</v>
      </c>
      <c r="D187" s="343">
        <v>200</v>
      </c>
      <c r="E187" s="210">
        <f t="shared" si="5"/>
        <v>100</v>
      </c>
      <c r="F187" s="258" t="str">
        <f>СВОД!E187</f>
        <v>Мансурова</v>
      </c>
    </row>
    <row r="188" spans="1:6">
      <c r="A188" s="136">
        <v>197</v>
      </c>
      <c r="B188" s="117" t="s">
        <v>750</v>
      </c>
      <c r="C188" s="2">
        <v>200</v>
      </c>
      <c r="D188" s="343">
        <v>196.66666666666666</v>
      </c>
      <c r="E188" s="210">
        <f t="shared" si="5"/>
        <v>98.333333333333329</v>
      </c>
      <c r="F188" s="258" t="str">
        <f>СВОД!E188</f>
        <v>Хасанов</v>
      </c>
    </row>
    <row r="189" spans="1:6">
      <c r="A189" s="136">
        <v>199</v>
      </c>
      <c r="B189" s="136" t="s">
        <v>810</v>
      </c>
      <c r="C189" s="2">
        <v>200</v>
      </c>
      <c r="D189" s="343">
        <v>200</v>
      </c>
      <c r="E189" s="210">
        <f t="shared" si="5"/>
        <v>100</v>
      </c>
      <c r="F189" s="258" t="str">
        <f>СВОД!E189</f>
        <v>Коровина</v>
      </c>
    </row>
    <row r="190" spans="1:6">
      <c r="A190" s="136">
        <v>200</v>
      </c>
      <c r="B190" s="117" t="s">
        <v>780</v>
      </c>
      <c r="C190" s="2">
        <v>200</v>
      </c>
      <c r="D190" s="343">
        <v>199.5</v>
      </c>
      <c r="E190" s="210">
        <f t="shared" si="5"/>
        <v>99.75</v>
      </c>
      <c r="F190" s="258" t="str">
        <f>СВОД!E190</f>
        <v>Савченко</v>
      </c>
    </row>
    <row r="191" spans="1:6">
      <c r="A191" s="136">
        <v>204</v>
      </c>
      <c r="B191" s="136" t="s">
        <v>802</v>
      </c>
      <c r="C191" s="2">
        <v>200</v>
      </c>
      <c r="D191" s="343">
        <v>200</v>
      </c>
      <c r="E191" s="210">
        <f t="shared" si="5"/>
        <v>100</v>
      </c>
      <c r="F191" s="258" t="str">
        <f>СВОД!E191</f>
        <v>Неуймина</v>
      </c>
    </row>
    <row r="192" spans="1:6">
      <c r="A192" s="136">
        <v>206</v>
      </c>
      <c r="B192" s="136" t="s">
        <v>811</v>
      </c>
      <c r="C192" s="2">
        <v>200</v>
      </c>
      <c r="D192" s="343">
        <v>198.5</v>
      </c>
      <c r="E192" s="210">
        <f t="shared" si="5"/>
        <v>99.25</v>
      </c>
      <c r="F192" s="258" t="str">
        <f>СВОД!E192</f>
        <v>Ахтямова</v>
      </c>
    </row>
    <row r="193" spans="1:6">
      <c r="A193" s="136">
        <v>207</v>
      </c>
      <c r="B193" s="136" t="s">
        <v>812</v>
      </c>
      <c r="C193" s="2">
        <v>200</v>
      </c>
      <c r="D193" s="343">
        <v>197</v>
      </c>
      <c r="E193" s="18">
        <f t="shared" si="5"/>
        <v>98.5</v>
      </c>
      <c r="F193" s="249" t="str">
        <f>СВОД!E193</f>
        <v>Ахтямова</v>
      </c>
    </row>
    <row r="196" spans="1:6">
      <c r="A196" s="2">
        <v>1</v>
      </c>
      <c r="B196" s="136" t="s">
        <v>530</v>
      </c>
      <c r="C196" s="41">
        <f>C68+C115+C117+C145+C168+C175+C178+C192+C193</f>
        <v>1800</v>
      </c>
      <c r="D196" s="41">
        <f>D68+D115+D117+D145+D168+D175+D178+D192+D193</f>
        <v>1749.9666666666667</v>
      </c>
      <c r="E196" s="18">
        <f t="shared" ref="E196:E211" si="6">D196/C196*100</f>
        <v>97.220370370370375</v>
      </c>
    </row>
    <row r="197" spans="1:6">
      <c r="A197" s="2">
        <v>2</v>
      </c>
      <c r="B197" s="136" t="s">
        <v>761</v>
      </c>
      <c r="C197" s="41">
        <f>C53+C54+C69+C116+C143+C144+C159</f>
        <v>1400</v>
      </c>
      <c r="D197" s="41">
        <f>D53+D54+D69+D116+D143+D144+D159</f>
        <v>1361.6</v>
      </c>
      <c r="E197" s="18">
        <f t="shared" si="6"/>
        <v>97.257142857142853</v>
      </c>
    </row>
    <row r="198" spans="1:6">
      <c r="A198" s="2">
        <v>3</v>
      </c>
      <c r="B198" s="136" t="s">
        <v>697</v>
      </c>
      <c r="C198" s="41">
        <f>C80+C100+C121+C130+C146+C148+C157+C163+C165+C179+C183+C184</f>
        <v>2400</v>
      </c>
      <c r="D198" s="41">
        <f>D80+D100+D121+D130+D146+D148+D157+D163+D165+D179+D183+D184</f>
        <v>2302.6</v>
      </c>
      <c r="E198" s="18">
        <f t="shared" si="6"/>
        <v>95.941666666666663</v>
      </c>
    </row>
    <row r="199" spans="1:6">
      <c r="A199" s="2">
        <v>4</v>
      </c>
      <c r="B199" s="136" t="s">
        <v>567</v>
      </c>
      <c r="C199" s="41">
        <f>C95+C97+C99+C122+C126+C150+C189</f>
        <v>1400</v>
      </c>
      <c r="D199" s="41">
        <f>D95+D97+D99+D122+D126+D150+D189</f>
        <v>1388.3999999999999</v>
      </c>
      <c r="E199" s="18">
        <f t="shared" si="6"/>
        <v>99.171428571428564</v>
      </c>
    </row>
    <row r="200" spans="1:6">
      <c r="A200" s="2">
        <v>5</v>
      </c>
      <c r="B200" s="136" t="s">
        <v>169</v>
      </c>
      <c r="C200" s="41">
        <f>C72+C73+C84+C101+C111+C118+C119+C129+C133+C137+C139+C152+C161+C164+C174+C181+C190+C167</f>
        <v>3600</v>
      </c>
      <c r="D200" s="41">
        <f>D72+D73+D84+D101+D111+D118+D119+D129+D133+D137+D139+D152+D161+D164+D174+D181+D190+D167</f>
        <v>3501.1</v>
      </c>
      <c r="E200" s="18">
        <f t="shared" si="6"/>
        <v>97.25277777777778</v>
      </c>
    </row>
    <row r="201" spans="1:6">
      <c r="A201" s="2">
        <v>6</v>
      </c>
      <c r="B201" s="136" t="s">
        <v>626</v>
      </c>
      <c r="C201" s="41">
        <f>C61+C76+C105+C106+C131+C160</f>
        <v>1200</v>
      </c>
      <c r="D201" s="41">
        <f>D61+D76+D105+D106+D131+D160</f>
        <v>1171.5999999999999</v>
      </c>
      <c r="E201" s="18">
        <f t="shared" si="6"/>
        <v>97.633333333333326</v>
      </c>
    </row>
    <row r="202" spans="1:6">
      <c r="A202" s="2">
        <v>7</v>
      </c>
      <c r="B202" s="136" t="s">
        <v>763</v>
      </c>
      <c r="C202" s="41">
        <f>C113+C114+C132+C134</f>
        <v>800</v>
      </c>
      <c r="D202" s="41">
        <f>D113+D114+D132+D134</f>
        <v>747</v>
      </c>
      <c r="E202" s="18">
        <f t="shared" si="6"/>
        <v>93.375</v>
      </c>
    </row>
    <row r="203" spans="1:6">
      <c r="A203" s="2">
        <v>8</v>
      </c>
      <c r="B203" s="136" t="s">
        <v>698</v>
      </c>
      <c r="C203" s="41">
        <f>C2+C10+C25+C33+C34+C36+C40+C41+C51+C58+C59+C60+C63+C78+C91+C171</f>
        <v>3200</v>
      </c>
      <c r="D203" s="41">
        <f>D2+D10+D25+D33+D34+D36+D40+D41+D51+D58+D59+D60+D63+D78+D91+D171</f>
        <v>3048.6</v>
      </c>
      <c r="E203" s="18">
        <f t="shared" si="6"/>
        <v>95.268749999999997</v>
      </c>
    </row>
    <row r="204" spans="1:6">
      <c r="A204" s="2">
        <v>9</v>
      </c>
      <c r="B204" s="136" t="s">
        <v>696</v>
      </c>
      <c r="C204" s="41">
        <f>C22+C27+C38+C50+C55+C56+C57+C74+C86+C88+C147+C166</f>
        <v>2400</v>
      </c>
      <c r="D204" s="41">
        <f>D22+D27+D38+D50+D55+D56+D57+D74+D86+D88+D147+D166</f>
        <v>2248.1999999999998</v>
      </c>
      <c r="E204" s="18">
        <f t="shared" si="6"/>
        <v>93.674999999999997</v>
      </c>
    </row>
    <row r="205" spans="1:6">
      <c r="A205" s="2">
        <v>10</v>
      </c>
      <c r="B205" s="136" t="s">
        <v>629</v>
      </c>
      <c r="C205" s="41">
        <f>C11+C21+C29+C31+C65+C89+C90+C96+C98+C138+C141+C151+C156+C169+C173</f>
        <v>3000</v>
      </c>
      <c r="D205" s="41">
        <f>D11+D21+D29+D31+D65+D89+D90+D96+D98+D138+D141+D151+D156+D169+D173</f>
        <v>2645.6</v>
      </c>
      <c r="E205" s="18">
        <f t="shared" si="6"/>
        <v>88.186666666666667</v>
      </c>
    </row>
    <row r="206" spans="1:6">
      <c r="A206" s="2">
        <v>11</v>
      </c>
      <c r="B206" s="136" t="s">
        <v>168</v>
      </c>
      <c r="C206" s="41">
        <f>C14+C16+C19+C28+C43+C45+C66+C79+C93+C94+C102+C112+C140+C172+C180+C170</f>
        <v>3200</v>
      </c>
      <c r="D206" s="41">
        <f>D14+D16+D19+D28+D43+D45+D66+D79+D93+D94+D102+D112+D140+D172+D180+D170</f>
        <v>3045.3333333333335</v>
      </c>
      <c r="E206" s="18">
        <f t="shared" si="6"/>
        <v>95.166666666666671</v>
      </c>
    </row>
    <row r="207" spans="1:6">
      <c r="A207" s="2">
        <v>12</v>
      </c>
      <c r="B207" s="136" t="s">
        <v>699</v>
      </c>
      <c r="C207" s="41">
        <f>C23+C32+C37+C49+C64+C85+C110+C124+C127+C149+C155+C158</f>
        <v>2400</v>
      </c>
      <c r="D207" s="41">
        <f>D23+D32+D37+D49+D64+D85+D110+D124+D127+D149+D155+D158</f>
        <v>2317.8000000000002</v>
      </c>
      <c r="E207" s="18">
        <f t="shared" si="6"/>
        <v>96.575000000000017</v>
      </c>
    </row>
    <row r="208" spans="1:6">
      <c r="A208" s="2">
        <v>13</v>
      </c>
      <c r="B208" s="136" t="s">
        <v>700</v>
      </c>
      <c r="C208" s="41">
        <f>C24+C26+C35+C46+C67+C52+C70+C83+C87+C92+C103+C107+C109+C128+C136+C153+C187</f>
        <v>3400</v>
      </c>
      <c r="D208" s="41">
        <f>D24+D26+D35+D46+D67+D52+D70+D83+D87+D92+D103+D107+D109+D128+D136+D153+D187</f>
        <v>3282.7</v>
      </c>
      <c r="E208" s="18">
        <f t="shared" si="6"/>
        <v>96.55</v>
      </c>
    </row>
    <row r="209" spans="1:5">
      <c r="A209" s="2">
        <v>14</v>
      </c>
      <c r="B209" s="136" t="s">
        <v>509</v>
      </c>
      <c r="C209" s="41">
        <f>C3+C4+C5+C7+C9+C13+C18+C30+C42+C44+C48+C62+C82+C120+C123+C162+C191</f>
        <v>3400</v>
      </c>
      <c r="D209" s="41">
        <f>D3+D4+D5+D7+D9+D13+D18+D30+D42+D44+D48+D62+D82+D120+D123+D162+D191</f>
        <v>3208.1</v>
      </c>
      <c r="E209" s="18">
        <f t="shared" si="6"/>
        <v>94.35588235294118</v>
      </c>
    </row>
    <row r="210" spans="1:5">
      <c r="A210" s="2">
        <v>15</v>
      </c>
      <c r="B210" s="136" t="s">
        <v>762</v>
      </c>
      <c r="C210" s="41">
        <f>C6+C8+C12+C20+C81+C154+C185+C182</f>
        <v>1600</v>
      </c>
      <c r="D210" s="41">
        <f>D6+D8+D12+D20+D81+D154+D185+D182</f>
        <v>1502.0666666666668</v>
      </c>
      <c r="E210" s="18">
        <f t="shared" si="6"/>
        <v>93.879166666666677</v>
      </c>
    </row>
    <row r="211" spans="1:5">
      <c r="A211" s="2">
        <v>16</v>
      </c>
      <c r="B211" s="136" t="s">
        <v>627</v>
      </c>
      <c r="C211" s="41">
        <f>C15+C17+C39+C47+C71+C75+C77+C104+C108+C125+C135+C142+C188</f>
        <v>2600</v>
      </c>
      <c r="D211" s="41">
        <f>D15+D17+D39+D47+D71+D75+D77+D104+D108+D125+D135+D142+D188</f>
        <v>2412.1666666666665</v>
      </c>
      <c r="E211" s="18">
        <f t="shared" si="6"/>
        <v>92.775641025641022</v>
      </c>
    </row>
    <row r="212" spans="1:5">
      <c r="A212" s="116"/>
      <c r="B212" s="239"/>
      <c r="C212" s="153"/>
      <c r="D212" s="153"/>
      <c r="E212" s="112"/>
    </row>
    <row r="213" spans="1:5">
      <c r="B213" s="196"/>
      <c r="E213" s="112"/>
    </row>
    <row r="214" spans="1:5">
      <c r="A214" s="2">
        <v>1</v>
      </c>
      <c r="B214" s="136" t="s">
        <v>442</v>
      </c>
      <c r="C214" s="41">
        <f>C77</f>
        <v>200</v>
      </c>
      <c r="D214" s="41">
        <f>D77</f>
        <v>183</v>
      </c>
      <c r="E214" s="18">
        <f t="shared" ref="E214:E232" si="7">D214/C214*100</f>
        <v>91.5</v>
      </c>
    </row>
    <row r="215" spans="1:5">
      <c r="A215" s="2">
        <v>2</v>
      </c>
      <c r="B215" s="136" t="s">
        <v>117</v>
      </c>
      <c r="C215" s="41">
        <f>C67+C70+C26+C109</f>
        <v>800</v>
      </c>
      <c r="D215" s="41">
        <f>D67+D70+D26+D109</f>
        <v>768.2</v>
      </c>
      <c r="E215" s="18">
        <f t="shared" si="7"/>
        <v>96.025000000000006</v>
      </c>
    </row>
    <row r="216" spans="1:5">
      <c r="A216" s="2">
        <v>3</v>
      </c>
      <c r="B216" s="136" t="s">
        <v>598</v>
      </c>
      <c r="C216" s="41">
        <f>C129+C161</f>
        <v>400</v>
      </c>
      <c r="D216" s="41">
        <f>D129+D161</f>
        <v>389</v>
      </c>
      <c r="E216" s="18">
        <f t="shared" si="7"/>
        <v>97.25</v>
      </c>
    </row>
    <row r="217" spans="1:5">
      <c r="A217" s="2">
        <v>4</v>
      </c>
      <c r="B217" s="136" t="s">
        <v>119</v>
      </c>
      <c r="C217" s="41">
        <f>C46+C92+C107+C128+C187</f>
        <v>1000</v>
      </c>
      <c r="D217" s="41">
        <f>D46+D92+D107+D128+D187</f>
        <v>973.59999999999991</v>
      </c>
      <c r="E217" s="18">
        <f t="shared" si="7"/>
        <v>97.359999999999985</v>
      </c>
    </row>
    <row r="218" spans="1:5">
      <c r="A218" s="2">
        <v>5</v>
      </c>
      <c r="B218" s="136" t="s">
        <v>112</v>
      </c>
      <c r="C218" s="41">
        <f>C191+C182+C173+C170+C169+C185+C171+C172+C188+C156+C180+C2+C3+C4+C5+C6+C7+C8+C9+C10+C11+C12+C13+C14+C15+C16+C17+C18+C19+C20+C21+C22+C23+C24+C25+C27+C28+C29+C30+C31+C32+C33+C34+C35+C36+C37+C38+C39+C40+C41+C42+C43+C44+C45+C47+C48+C49+C50+C51+C52+C55+C56+C57+C58+C59+C60+C62+C63+C64+C65+C66+C71+C74+C75+C78+C79+C81+C82+C83+C85+C86+C87+C88+C89+C90+C91+C93+C94+C96+C98+C102+C103+C104+C108+C110+C112+C120+C123+C124+C127+C135+C136+C138+C140+C141+C147+C149+C151+C153+C154+C155+C158+C162+C166</f>
        <v>22800</v>
      </c>
      <c r="D218" s="41">
        <f>D191+D182+D173+D170+D169+D185+D171+D172+D188+D156+D180+D2+D3+D4+D5+D6+D7+D8+D9+D10+D11+D12+D13+D14+D15+D16+D17+D18+D19+D20+D21+D22+D23+D24+D25+D27+D28+D29+D30+D31+D32+D33+D34+D35+D36+D37+D38+D39+D40+D41+D42+D43+D44+D45+D47+D48+D49+D50+D51+D52+D55+D56+D57+D58+D59+D60+D62+D63+D64+D65+D66+D71+D74+D75+D78+D79+D81+D82+D83+D85+D86+D87+D88+D89+D90+D91+D93+D94+D96+D98+D102+D103+D104+D108+D110+D112+D120+D123+D124+D127+D135+D136+D138+D140+D141+D147+D149+D151+D153+D154+D155+D158+D162+D166</f>
        <v>21420.26666666667</v>
      </c>
      <c r="E218" s="18">
        <f t="shared" si="7"/>
        <v>93.948538011695931</v>
      </c>
    </row>
    <row r="219" spans="1:5">
      <c r="A219" s="2">
        <v>6</v>
      </c>
      <c r="B219" s="136" t="s">
        <v>614</v>
      </c>
      <c r="C219" s="41">
        <f>C133+C174</f>
        <v>400</v>
      </c>
      <c r="D219" s="41">
        <f>D133+D174</f>
        <v>393.20000000000005</v>
      </c>
      <c r="E219" s="18">
        <f t="shared" si="7"/>
        <v>98.300000000000011</v>
      </c>
    </row>
    <row r="220" spans="1:5">
      <c r="A220" s="2">
        <v>7</v>
      </c>
      <c r="B220" s="136" t="s">
        <v>524</v>
      </c>
      <c r="C220" s="41">
        <f>C95+C97+C99+C122+C126+C150+C189</f>
        <v>1400</v>
      </c>
      <c r="D220" s="41">
        <f>D95+D97+D99+D122+D126+D150+D189</f>
        <v>1388.3999999999999</v>
      </c>
      <c r="E220" s="18">
        <f t="shared" si="7"/>
        <v>99.171428571428564</v>
      </c>
    </row>
    <row r="221" spans="1:5">
      <c r="A221" s="2">
        <v>8</v>
      </c>
      <c r="B221" s="136" t="s">
        <v>805</v>
      </c>
      <c r="C221" s="41">
        <f>C183+C184</f>
        <v>400</v>
      </c>
      <c r="D221" s="41">
        <f>D183+D184</f>
        <v>385.9</v>
      </c>
      <c r="E221" s="18">
        <f t="shared" si="7"/>
        <v>96.474999999999994</v>
      </c>
    </row>
    <row r="222" spans="1:5">
      <c r="A222" s="2">
        <v>9</v>
      </c>
      <c r="B222" s="136" t="s">
        <v>649</v>
      </c>
      <c r="C222" s="41">
        <f>C146+C148+C163+C165</f>
        <v>800</v>
      </c>
      <c r="D222" s="41">
        <f>D146+D148+D163+D165</f>
        <v>747.3</v>
      </c>
      <c r="E222" s="18">
        <f t="shared" si="7"/>
        <v>93.412499999999994</v>
      </c>
    </row>
    <row r="223" spans="1:5">
      <c r="A223" s="2">
        <v>10</v>
      </c>
      <c r="B223" s="136" t="s">
        <v>122</v>
      </c>
      <c r="C223" s="41">
        <f>C178+C175+C53+C54+C68+C69+C115+C116+C117+C143+C144+C145+C159+C168+C192+C193</f>
        <v>3200</v>
      </c>
      <c r="D223" s="41">
        <f>D178+D175+D53+D54+D68+D69+D115+D116+D117+D143+D144+D145+D159+D168+D192+D193</f>
        <v>3111.5666666666666</v>
      </c>
      <c r="E223" s="18">
        <f t="shared" si="7"/>
        <v>97.236458333333331</v>
      </c>
    </row>
    <row r="224" spans="1:5">
      <c r="A224" s="2">
        <v>11</v>
      </c>
      <c r="B224" s="136" t="s">
        <v>171</v>
      </c>
      <c r="C224" s="41">
        <f>C181+C73+C111+C137</f>
        <v>800</v>
      </c>
      <c r="D224" s="41">
        <f>D181+D73+D111+D137</f>
        <v>778.7</v>
      </c>
      <c r="E224" s="18">
        <f t="shared" si="7"/>
        <v>97.337500000000006</v>
      </c>
    </row>
    <row r="225" spans="1:5">
      <c r="A225" s="2">
        <v>12</v>
      </c>
      <c r="B225" s="136" t="s">
        <v>770</v>
      </c>
      <c r="C225" s="41">
        <f>C176+C177+C186</f>
        <v>600</v>
      </c>
      <c r="D225" s="41">
        <f>D176+D177+D186</f>
        <v>597</v>
      </c>
      <c r="E225" s="18">
        <f t="shared" si="7"/>
        <v>99.5</v>
      </c>
    </row>
    <row r="226" spans="1:5">
      <c r="A226" s="2">
        <v>13</v>
      </c>
      <c r="B226" s="136" t="s">
        <v>124</v>
      </c>
      <c r="C226" s="41">
        <f>C72+C84+C101+C118+C119+C139+C190+C167</f>
        <v>1600</v>
      </c>
      <c r="D226" s="41">
        <f>D72+D84+D101+D118+D119+D139+D190+D167</f>
        <v>1545</v>
      </c>
      <c r="E226" s="18">
        <f t="shared" si="7"/>
        <v>96.5625</v>
      </c>
    </row>
    <row r="227" spans="1:5">
      <c r="A227" s="2">
        <v>14</v>
      </c>
      <c r="B227" s="136" t="s">
        <v>654</v>
      </c>
      <c r="C227" s="41">
        <f>C152+C164</f>
        <v>400</v>
      </c>
      <c r="D227" s="41">
        <f>D152+D164</f>
        <v>395.2</v>
      </c>
      <c r="E227" s="18">
        <f t="shared" si="7"/>
        <v>98.8</v>
      </c>
    </row>
    <row r="228" spans="1:5">
      <c r="A228" s="2">
        <v>15</v>
      </c>
      <c r="B228" s="136" t="s">
        <v>471</v>
      </c>
      <c r="C228" s="41">
        <f>C80+C100+C121+C130+C157+C179</f>
        <v>1200</v>
      </c>
      <c r="D228" s="41">
        <f>D80+D100+D121+D130+D157+D179</f>
        <v>1169.4000000000001</v>
      </c>
      <c r="E228" s="18">
        <f t="shared" si="7"/>
        <v>97.45</v>
      </c>
    </row>
    <row r="229" spans="1:5">
      <c r="A229" s="2">
        <v>16</v>
      </c>
      <c r="B229" s="136" t="s">
        <v>559</v>
      </c>
      <c r="C229" s="41">
        <f>C113+C114+C132+C134</f>
        <v>800</v>
      </c>
      <c r="D229" s="41">
        <f>D113+D114+D132+D134</f>
        <v>747</v>
      </c>
      <c r="E229" s="18">
        <f t="shared" si="7"/>
        <v>93.375</v>
      </c>
    </row>
    <row r="230" spans="1:5">
      <c r="A230" s="2">
        <v>17</v>
      </c>
      <c r="B230" s="136" t="s">
        <v>584</v>
      </c>
      <c r="C230" s="41">
        <f>C125+C142</f>
        <v>400</v>
      </c>
      <c r="D230" s="41">
        <f>D125+D142</f>
        <v>365.5</v>
      </c>
      <c r="E230" s="18">
        <f t="shared" si="7"/>
        <v>91.375</v>
      </c>
    </row>
    <row r="231" spans="1:5">
      <c r="A231" s="2">
        <v>18</v>
      </c>
      <c r="B231" s="136" t="s">
        <v>593</v>
      </c>
      <c r="C231" s="41">
        <f>C131</f>
        <v>200</v>
      </c>
      <c r="D231" s="41">
        <f>D131</f>
        <v>195.8</v>
      </c>
      <c r="E231" s="18">
        <f t="shared" si="7"/>
        <v>97.9</v>
      </c>
    </row>
    <row r="232" spans="1:5">
      <c r="A232" s="2">
        <v>19</v>
      </c>
      <c r="B232" s="136" t="s">
        <v>115</v>
      </c>
      <c r="C232" s="41">
        <f>C61+C76+C105+C106+C160</f>
        <v>1000</v>
      </c>
      <c r="D232" s="41">
        <f>D61+D76+D105+D106+D160</f>
        <v>975.8</v>
      </c>
      <c r="E232" s="18">
        <f t="shared" si="7"/>
        <v>97.58</v>
      </c>
    </row>
    <row r="233" spans="1:5">
      <c r="A233" s="116"/>
      <c r="B233" s="116"/>
    </row>
    <row r="235" spans="1:5">
      <c r="A235" s="2">
        <v>1</v>
      </c>
      <c r="B235" s="136" t="s">
        <v>167</v>
      </c>
      <c r="C235" s="41">
        <f>C167+C183+C184+C189+C192+C193+C190+C181+C178+C174+C175+C179+C168+C159+C53+C54+C68+C69+C72+C73+C80+C84+C95+C97+C99+C100+C101+C111+C115+C116+C117+C118+C119+C121+C122+C126+C129+C130+C133+C137+C139+C143+C144+C145+C146+C148+C150+C152+C157+C161+C163+C164+C165</f>
        <v>10600</v>
      </c>
      <c r="D235" s="41">
        <f>D167+D183+D184+D189+D192+D193+D190+D181+D178+D174+D175+D179+D168+D159+D53+D54+D68+D69+D72+D73+D80+D84+D95+D97+D99+D100+D101+D111+D115+D116+D117+D118+D119+D121+D122+D126+D129+D130+D133+D137+D139+D143+D144+D145+D146+D148+D150+D152+D157+D161+D163+D164+D165</f>
        <v>10303.666666666664</v>
      </c>
      <c r="E235" s="18">
        <f>D235/C235*100</f>
        <v>97.204402515723245</v>
      </c>
    </row>
    <row r="236" spans="1:5">
      <c r="A236" s="2">
        <v>2</v>
      </c>
      <c r="B236" s="136" t="s">
        <v>170</v>
      </c>
      <c r="C236" s="41">
        <f>C61+C76+C105+C106+C113+C114+C131+C132+C134+C160</f>
        <v>2000</v>
      </c>
      <c r="D236" s="41">
        <f>D61+D76+D105+D106+D113+D114+D131+D132+D134+D160</f>
        <v>1918.6</v>
      </c>
      <c r="E236" s="18">
        <f>D236/C236*100</f>
        <v>95.929999999999993</v>
      </c>
    </row>
    <row r="237" spans="1:5">
      <c r="A237" s="2">
        <v>3</v>
      </c>
      <c r="B237" s="136" t="s">
        <v>777</v>
      </c>
      <c r="C237" s="41">
        <f>C176+C177+C186</f>
        <v>600</v>
      </c>
      <c r="D237" s="41">
        <f>D176+D177+D186</f>
        <v>597</v>
      </c>
      <c r="E237" s="18">
        <f>D237/C237*100</f>
        <v>99.5</v>
      </c>
    </row>
    <row r="238" spans="1:5">
      <c r="A238" s="2">
        <v>4</v>
      </c>
      <c r="B238" s="136" t="s">
        <v>620</v>
      </c>
      <c r="C238" s="41">
        <f>C191+C187+C170+C172+C180+C3+C4+C5+C7+C9+C13+C14+C16+C18+C19+C23+C24+C26+C28+C30+C32+C35+C37+C42+C43+C44+C45+C46+C48+C49+C52+C62+C64+C66+C67+C70+C79+C82+C83+C85+C87+C92+C93+C94+C102+C103+C107+C109+C110+C112+C120+C123+C124+C127+C128+C136+C140+C149+C153+C155+C158+C162</f>
        <v>12400</v>
      </c>
      <c r="D238" s="41">
        <f>D191+D187+D170+D172+D180+D3+D4+D5+D7+D9+D13+D14+D16+D18+D19+D23+D24+D26+D28+D30+D32+D35+D37+D42+D43+D44+D45+D46+D48+D49+D52+D62+D64+D66+D67+D70+D79+D82+D83+D85+D87+D92+D93+D94+D102+D103+D107+D109+D110+D112+D120+D123+D124+D127+D128+D136+D140+D149+D153+D155+D158+D162</f>
        <v>11853.933333333336</v>
      </c>
      <c r="E238" s="18">
        <f>D238/C238*100</f>
        <v>95.596236559139797</v>
      </c>
    </row>
    <row r="239" spans="1:5">
      <c r="A239" s="2">
        <v>5</v>
      </c>
      <c r="B239" s="89" t="s">
        <v>701</v>
      </c>
      <c r="C239" s="41">
        <f>C169+C173+C182+C185+C171+C188+C51+C156+C2+C6+C8+C10+C11+C12+C15+C17+C20+C21+C22+C25+C27+C29+C31+C33+C34+C36+C38+C39+C40+C41+C47+C50+C55+C56+C57+C58+C59+C60+C63+C65+C71+C74+C75+C77+C78+C81+C86+C88+C89+C90+C91+C96+C98+C104+C108+C125+C135+C138+C141+C142+C147+C151+C154+C166</f>
        <v>12800</v>
      </c>
      <c r="D239" s="41">
        <f>D169+D173+D182+D185+D171+D188+D51+D156+D2+D6+D8+D10+D11+D12+D15+D17+D20+D21+D22+D25+D27+D29+D31+D33+D34+D36+D38+D39+D40+D41+D47+D50+D55+D56+D57+D58+D59+D60+D63+D65+D71+D74+D75+D77+D78+D81+D86+D88+D89+D90+D91+D96+D98+D104+D108+D125+D135+D138+D141+D142+D147+D151+D154+D166</f>
        <v>11856.633333333333</v>
      </c>
      <c r="E239" s="18">
        <f>D239/C239*100</f>
        <v>92.629947916666666</v>
      </c>
    </row>
    <row r="242" spans="2:11">
      <c r="B242" s="123" t="s">
        <v>218</v>
      </c>
      <c r="C242" s="123"/>
      <c r="D242" s="123"/>
      <c r="E242" s="123"/>
      <c r="F242" s="123"/>
      <c r="G242" s="123"/>
      <c r="H242" s="123"/>
      <c r="I242" s="123"/>
      <c r="J242" s="123"/>
      <c r="K242" s="123"/>
    </row>
    <row r="243" spans="2:11">
      <c r="B243" s="353" t="s">
        <v>219</v>
      </c>
      <c r="C243" s="353"/>
      <c r="D243" s="353"/>
      <c r="E243" s="353"/>
      <c r="F243" s="353"/>
      <c r="G243" s="353"/>
      <c r="H243" s="353"/>
      <c r="I243" s="353"/>
      <c r="J243" s="353"/>
      <c r="K243" s="353"/>
    </row>
    <row r="244" spans="2:11">
      <c r="B244" s="354" t="s">
        <v>331</v>
      </c>
      <c r="C244" s="361"/>
      <c r="D244" s="361"/>
      <c r="E244" s="361"/>
      <c r="F244" s="361"/>
      <c r="G244" s="361"/>
      <c r="H244" s="361"/>
      <c r="I244" s="361"/>
      <c r="J244" s="361"/>
      <c r="K244" s="361"/>
    </row>
    <row r="245" spans="2:11">
      <c r="B245" s="354" t="s">
        <v>226</v>
      </c>
      <c r="C245" s="361"/>
      <c r="D245" s="361"/>
      <c r="E245" s="361"/>
      <c r="F245" s="361"/>
      <c r="G245" s="361"/>
      <c r="H245" s="361"/>
      <c r="I245" s="361"/>
      <c r="J245" s="361"/>
      <c r="K245" s="361"/>
    </row>
    <row r="250" spans="2:11">
      <c r="B250" s="359" t="s">
        <v>221</v>
      </c>
      <c r="C250" s="359"/>
      <c r="D250" s="359"/>
      <c r="E250" s="359"/>
      <c r="F250" s="359"/>
      <c r="G250" s="359"/>
      <c r="H250" s="359"/>
      <c r="I250" s="359"/>
      <c r="J250" s="359"/>
      <c r="K250" s="359"/>
    </row>
    <row r="251" spans="2:11">
      <c r="B251" s="352" t="s">
        <v>227</v>
      </c>
      <c r="C251" s="357"/>
      <c r="D251" s="357"/>
      <c r="E251" s="357"/>
      <c r="F251" s="357"/>
      <c r="G251" s="357"/>
      <c r="H251" s="357"/>
      <c r="I251" s="357"/>
      <c r="J251" s="357"/>
      <c r="K251" s="357"/>
    </row>
    <row r="252" spans="2:11">
      <c r="B252" s="352" t="s">
        <v>228</v>
      </c>
      <c r="C252" s="357"/>
      <c r="D252" s="357"/>
      <c r="E252" s="357"/>
      <c r="F252" s="357"/>
      <c r="G252" s="357"/>
      <c r="H252" s="357"/>
      <c r="I252" s="357"/>
      <c r="J252" s="357"/>
      <c r="K252" s="357"/>
    </row>
    <row r="253" spans="2:11">
      <c r="B253" s="352" t="s">
        <v>332</v>
      </c>
      <c r="C253" s="357"/>
      <c r="D253" s="357"/>
      <c r="E253" s="357"/>
      <c r="F253" s="357"/>
      <c r="G253" s="357"/>
      <c r="H253" s="357"/>
      <c r="I253" s="357"/>
      <c r="J253" s="357"/>
      <c r="K253" s="357"/>
    </row>
    <row r="254" spans="2:11">
      <c r="B254" s="352" t="s">
        <v>333</v>
      </c>
      <c r="C254" s="357"/>
      <c r="D254" s="357"/>
      <c r="E254" s="357"/>
      <c r="F254" s="357"/>
      <c r="G254" s="357"/>
      <c r="H254" s="357"/>
      <c r="I254" s="357"/>
      <c r="J254" s="357"/>
      <c r="K254" s="357"/>
    </row>
  </sheetData>
  <mergeCells count="8">
    <mergeCell ref="B253:K253"/>
    <mergeCell ref="B254:K254"/>
    <mergeCell ref="B243:K243"/>
    <mergeCell ref="B244:K244"/>
    <mergeCell ref="B245:K245"/>
    <mergeCell ref="B250:K250"/>
    <mergeCell ref="B251:K251"/>
    <mergeCell ref="B252:K252"/>
  </mergeCells>
  <conditionalFormatting sqref="E196:E211 E2:E193">
    <cfRule type="cellIs" dxfId="223" priority="31" operator="lessThan">
      <formula>90</formula>
    </cfRule>
    <cfRule type="cellIs" dxfId="222" priority="32" operator="between">
      <formula>94.99</formula>
      <formula>90</formula>
    </cfRule>
    <cfRule type="cellIs" dxfId="221" priority="33" operator="greaterThan">
      <formula>94.99</formula>
    </cfRule>
  </conditionalFormatting>
  <conditionalFormatting sqref="E235:E239">
    <cfRule type="cellIs" dxfId="220" priority="7" operator="lessThan">
      <formula>90</formula>
    </cfRule>
    <cfRule type="cellIs" dxfId="219" priority="8" operator="between">
      <formula>94.99</formula>
      <formula>90</formula>
    </cfRule>
    <cfRule type="cellIs" dxfId="218" priority="9" operator="greaterThan">
      <formula>94.99</formula>
    </cfRule>
  </conditionalFormatting>
  <conditionalFormatting sqref="E214:E232">
    <cfRule type="cellIs" dxfId="217" priority="1" operator="lessThan">
      <formula>90</formula>
    </cfRule>
    <cfRule type="cellIs" dxfId="216" priority="2" operator="between">
      <formula>94.99</formula>
      <formula>90</formula>
    </cfRule>
    <cfRule type="cellIs" dxfId="215" priority="3" operator="greaterThan">
      <formula>94.99</formula>
    </cfRule>
  </conditionalFormatting>
  <hyperlinks>
    <hyperlink ref="H1" location="СВОД!A1" display="СВОД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61"/>
  <sheetViews>
    <sheetView zoomScale="85" zoomScaleNormal="85" workbookViewId="0">
      <pane xSplit="1" ySplit="1" topLeftCell="B155" activePane="bottomRight" state="frozen"/>
      <selection activeCell="G201" sqref="G201"/>
      <selection pane="topRight" activeCell="G201" sqref="G201"/>
      <selection pane="bottomLeft" activeCell="G201" sqref="G201"/>
      <selection pane="bottomRight" activeCell="A167" sqref="A167:B193"/>
    </sheetView>
  </sheetViews>
  <sheetFormatPr defaultRowHeight="14.4"/>
  <cols>
    <col min="1" max="1" width="4.109375" bestFit="1" customWidth="1"/>
    <col min="2" max="2" width="29.109375" bestFit="1" customWidth="1"/>
    <col min="3" max="3" width="11.6640625" style="6" customWidth="1"/>
    <col min="4" max="4" width="12.77734375" bestFit="1" customWidth="1"/>
    <col min="6" max="6" width="20" bestFit="1" customWidth="1"/>
    <col min="7" max="7" width="20.6640625" bestFit="1" customWidth="1"/>
  </cols>
  <sheetData>
    <row r="1" spans="1:9" ht="39.6">
      <c r="A1" s="1" t="s">
        <v>0</v>
      </c>
      <c r="B1" s="3" t="s">
        <v>1</v>
      </c>
      <c r="C1" s="64" t="s">
        <v>93</v>
      </c>
      <c r="D1" s="249" t="str">
        <f>СВОД!E1</f>
        <v>Супервайзер</v>
      </c>
      <c r="F1" s="10" t="s">
        <v>100</v>
      </c>
    </row>
    <row r="2" spans="1:9">
      <c r="A2" s="1">
        <v>1</v>
      </c>
      <c r="B2" s="1" t="s">
        <v>2</v>
      </c>
      <c r="C2" s="104">
        <v>57</v>
      </c>
      <c r="D2" s="249" t="str">
        <f>СВОД!E2</f>
        <v>Ахрамеева</v>
      </c>
    </row>
    <row r="3" spans="1:9">
      <c r="A3" s="1">
        <v>2</v>
      </c>
      <c r="B3" s="1" t="s">
        <v>3</v>
      </c>
      <c r="C3" s="104">
        <v>77</v>
      </c>
      <c r="D3" s="249" t="str">
        <f>СВОД!E3</f>
        <v>Неуймина</v>
      </c>
    </row>
    <row r="4" spans="1:9">
      <c r="A4" s="1">
        <v>3</v>
      </c>
      <c r="B4" s="1" t="s">
        <v>4</v>
      </c>
      <c r="C4" s="104">
        <v>69.666666666666671</v>
      </c>
      <c r="D4" s="249" t="str">
        <f>СВОД!E4</f>
        <v>Неуймина</v>
      </c>
    </row>
    <row r="5" spans="1:9">
      <c r="A5" s="1">
        <v>4</v>
      </c>
      <c r="B5" s="1" t="s">
        <v>5</v>
      </c>
      <c r="C5" s="104">
        <v>43</v>
      </c>
      <c r="D5" s="249" t="str">
        <f>СВОД!E5</f>
        <v>Неуймина</v>
      </c>
      <c r="F5" s="4" t="s">
        <v>184</v>
      </c>
      <c r="G5" s="48"/>
    </row>
    <row r="6" spans="1:9">
      <c r="A6" s="1">
        <v>5</v>
      </c>
      <c r="B6" s="1" t="s">
        <v>6</v>
      </c>
      <c r="C6" s="104">
        <v>26.666666666666668</v>
      </c>
      <c r="D6" s="249" t="str">
        <f>СВОД!E6</f>
        <v>Дарьин</v>
      </c>
      <c r="F6" s="4" t="s">
        <v>185</v>
      </c>
      <c r="G6" s="49"/>
    </row>
    <row r="7" spans="1:9">
      <c r="A7" s="1">
        <v>6</v>
      </c>
      <c r="B7" s="1" t="s">
        <v>7</v>
      </c>
      <c r="C7" s="104">
        <v>51.666666666666664</v>
      </c>
      <c r="D7" s="249" t="str">
        <f>СВОД!E7</f>
        <v>Неуймина</v>
      </c>
      <c r="F7" s="4" t="s">
        <v>186</v>
      </c>
      <c r="G7" s="50"/>
    </row>
    <row r="8" spans="1:9">
      <c r="A8" s="1">
        <v>7</v>
      </c>
      <c r="B8" s="1" t="s">
        <v>8</v>
      </c>
      <c r="C8" s="104">
        <v>44</v>
      </c>
      <c r="D8" s="249" t="str">
        <f>СВОД!E8</f>
        <v>Дарьин</v>
      </c>
    </row>
    <row r="9" spans="1:9">
      <c r="A9" s="1">
        <v>8</v>
      </c>
      <c r="B9" s="1" t="s">
        <v>9</v>
      </c>
      <c r="C9" s="104">
        <v>64.666666666666671</v>
      </c>
      <c r="D9" s="249" t="str">
        <f>СВОД!E9</f>
        <v>Неуймина</v>
      </c>
      <c r="F9" t="s">
        <v>288</v>
      </c>
      <c r="G9" s="125">
        <v>42157</v>
      </c>
      <c r="I9" s="137"/>
    </row>
    <row r="10" spans="1:9">
      <c r="A10" s="1">
        <v>9</v>
      </c>
      <c r="B10" s="1" t="s">
        <v>10</v>
      </c>
      <c r="C10" s="104">
        <v>54</v>
      </c>
      <c r="D10" s="249" t="str">
        <f>СВОД!E10</f>
        <v>Ахрамеева</v>
      </c>
      <c r="F10" t="s">
        <v>289</v>
      </c>
      <c r="G10" t="s">
        <v>476</v>
      </c>
    </row>
    <row r="11" spans="1:9">
      <c r="A11" s="1">
        <v>10</v>
      </c>
      <c r="B11" s="1" t="s">
        <v>11</v>
      </c>
      <c r="C11" s="104">
        <v>54</v>
      </c>
      <c r="D11" s="249" t="str">
        <f>СВОД!E11</f>
        <v>Калинина</v>
      </c>
    </row>
    <row r="12" spans="1:9">
      <c r="A12" s="1">
        <v>11</v>
      </c>
      <c r="B12" s="1" t="s">
        <v>12</v>
      </c>
      <c r="C12" s="104">
        <v>39</v>
      </c>
      <c r="D12" s="249" t="str">
        <f>СВОД!E12</f>
        <v>Дарьин</v>
      </c>
      <c r="F12" s="137"/>
    </row>
    <row r="13" spans="1:9">
      <c r="A13" s="1">
        <v>12</v>
      </c>
      <c r="B13" s="1" t="s">
        <v>13</v>
      </c>
      <c r="C13" s="104">
        <v>74.333333333333329</v>
      </c>
      <c r="D13" s="249" t="str">
        <f>СВОД!E13</f>
        <v>Неуймина</v>
      </c>
    </row>
    <row r="14" spans="1:9">
      <c r="A14" s="1">
        <v>13</v>
      </c>
      <c r="B14" s="1" t="s">
        <v>14</v>
      </c>
      <c r="C14" s="104">
        <v>57</v>
      </c>
      <c r="D14" s="249" t="str">
        <f>СВОД!E14</f>
        <v>Клементьева</v>
      </c>
    </row>
    <row r="15" spans="1:9">
      <c r="A15" s="1">
        <v>14</v>
      </c>
      <c r="B15" s="1" t="s">
        <v>15</v>
      </c>
      <c r="C15" s="104">
        <v>43</v>
      </c>
      <c r="D15" s="249" t="str">
        <f>СВОД!E15</f>
        <v>Хасанов</v>
      </c>
    </row>
    <row r="16" spans="1:9">
      <c r="A16" s="1">
        <v>15</v>
      </c>
      <c r="B16" s="1" t="s">
        <v>16</v>
      </c>
      <c r="C16" s="104">
        <v>54.333333333333336</v>
      </c>
      <c r="D16" s="249" t="str">
        <f>СВОД!E16</f>
        <v>Клементьева</v>
      </c>
    </row>
    <row r="17" spans="1:4">
      <c r="A17" s="1">
        <v>16</v>
      </c>
      <c r="B17" s="1" t="s">
        <v>17</v>
      </c>
      <c r="C17" s="104">
        <v>27.666666666666668</v>
      </c>
      <c r="D17" s="249" t="str">
        <f>СВОД!E17</f>
        <v>Хасанов</v>
      </c>
    </row>
    <row r="18" spans="1:4">
      <c r="A18" s="1">
        <v>17</v>
      </c>
      <c r="B18" s="1" t="s">
        <v>18</v>
      </c>
      <c r="C18" s="104">
        <v>43</v>
      </c>
      <c r="D18" s="249" t="str">
        <f>СВОД!E18</f>
        <v>Неуймина</v>
      </c>
    </row>
    <row r="19" spans="1:4">
      <c r="A19" s="1">
        <v>18</v>
      </c>
      <c r="B19" s="1" t="s">
        <v>19</v>
      </c>
      <c r="C19" s="104">
        <v>63</v>
      </c>
      <c r="D19" s="249" t="str">
        <f>СВОД!E19</f>
        <v>Клементьева</v>
      </c>
    </row>
    <row r="20" spans="1:4">
      <c r="A20" s="1">
        <v>19</v>
      </c>
      <c r="B20" s="1" t="s">
        <v>20</v>
      </c>
      <c r="C20" s="104">
        <v>74.333333333333329</v>
      </c>
      <c r="D20" s="249" t="str">
        <f>СВОД!E20</f>
        <v>Дарьин</v>
      </c>
    </row>
    <row r="21" spans="1:4">
      <c r="A21" s="1">
        <v>20</v>
      </c>
      <c r="B21" s="1" t="s">
        <v>21</v>
      </c>
      <c r="C21" s="104">
        <v>28.666666666666668</v>
      </c>
      <c r="D21" s="249" t="str">
        <f>СВОД!E21</f>
        <v>Калинина</v>
      </c>
    </row>
    <row r="22" spans="1:4">
      <c r="A22" s="1">
        <v>21</v>
      </c>
      <c r="B22" s="1" t="s">
        <v>22</v>
      </c>
      <c r="C22" s="104">
        <v>17.666666666666668</v>
      </c>
      <c r="D22" s="249" t="str">
        <f>СВОД!E22</f>
        <v>Жарникова</v>
      </c>
    </row>
    <row r="23" spans="1:4">
      <c r="A23" s="1">
        <v>22</v>
      </c>
      <c r="B23" s="1" t="s">
        <v>23</v>
      </c>
      <c r="C23" s="104">
        <v>66.666666666666671</v>
      </c>
      <c r="D23" s="249" t="str">
        <f>СВОД!E23</f>
        <v>Мазырин</v>
      </c>
    </row>
    <row r="24" spans="1:4">
      <c r="A24" s="1">
        <v>23</v>
      </c>
      <c r="B24" s="1" t="s">
        <v>24</v>
      </c>
      <c r="C24" s="104">
        <v>43</v>
      </c>
      <c r="D24" s="249" t="str">
        <f>СВОД!E24</f>
        <v>Мансурова</v>
      </c>
    </row>
    <row r="25" spans="1:4">
      <c r="A25" s="1">
        <v>24</v>
      </c>
      <c r="B25" s="1" t="s">
        <v>25</v>
      </c>
      <c r="C25" s="104">
        <v>56</v>
      </c>
      <c r="D25" s="249" t="str">
        <f>СВОД!E25</f>
        <v>Ахрамеева</v>
      </c>
    </row>
    <row r="26" spans="1:4">
      <c r="A26" s="1">
        <v>25</v>
      </c>
      <c r="B26" s="1" t="s">
        <v>26</v>
      </c>
      <c r="C26" s="104">
        <v>44</v>
      </c>
      <c r="D26" s="249" t="str">
        <f>СВОД!E26</f>
        <v>Мансурова</v>
      </c>
    </row>
    <row r="27" spans="1:4">
      <c r="A27" s="1">
        <v>26</v>
      </c>
      <c r="B27" s="1" t="s">
        <v>27</v>
      </c>
      <c r="C27" s="104">
        <v>60</v>
      </c>
      <c r="D27" s="249" t="str">
        <f>СВОД!E27</f>
        <v>Жарникова</v>
      </c>
    </row>
    <row r="28" spans="1:4">
      <c r="A28" s="1">
        <v>27</v>
      </c>
      <c r="B28" s="1" t="s">
        <v>28</v>
      </c>
      <c r="C28" s="104">
        <v>53.333333333333336</v>
      </c>
      <c r="D28" s="249" t="str">
        <f>СВОД!E28</f>
        <v>Клементьева</v>
      </c>
    </row>
    <row r="29" spans="1:4">
      <c r="A29" s="1">
        <v>28</v>
      </c>
      <c r="B29" s="1" t="s">
        <v>29</v>
      </c>
      <c r="C29" s="104">
        <v>54.333333333333336</v>
      </c>
      <c r="D29" s="249" t="str">
        <f>СВОД!E29</f>
        <v>Калинина</v>
      </c>
    </row>
    <row r="30" spans="1:4">
      <c r="A30" s="1">
        <v>29</v>
      </c>
      <c r="B30" s="1" t="s">
        <v>30</v>
      </c>
      <c r="C30" s="104">
        <v>79</v>
      </c>
      <c r="D30" s="249" t="str">
        <f>СВОД!E30</f>
        <v>Неуймина</v>
      </c>
    </row>
    <row r="31" spans="1:4">
      <c r="A31" s="1">
        <v>30</v>
      </c>
      <c r="B31" s="2" t="s">
        <v>31</v>
      </c>
      <c r="C31" s="104">
        <v>44.666666666666664</v>
      </c>
      <c r="D31" s="249" t="str">
        <f>СВОД!E31</f>
        <v>Калинина</v>
      </c>
    </row>
    <row r="32" spans="1:4">
      <c r="A32" s="1">
        <v>31</v>
      </c>
      <c r="B32" s="2" t="s">
        <v>32</v>
      </c>
      <c r="C32" s="104">
        <v>61.333333333333336</v>
      </c>
      <c r="D32" s="249" t="str">
        <f>СВОД!E32</f>
        <v>Мазырин</v>
      </c>
    </row>
    <row r="33" spans="1:4">
      <c r="A33" s="1">
        <v>32</v>
      </c>
      <c r="B33" s="2" t="s">
        <v>33</v>
      </c>
      <c r="C33" s="104">
        <v>61</v>
      </c>
      <c r="D33" s="249" t="str">
        <f>СВОД!E33</f>
        <v>Ахрамеева</v>
      </c>
    </row>
    <row r="34" spans="1:4">
      <c r="A34" s="1">
        <v>33</v>
      </c>
      <c r="B34" s="2" t="s">
        <v>34</v>
      </c>
      <c r="C34" s="104">
        <v>69.666666666666671</v>
      </c>
      <c r="D34" s="249" t="str">
        <f>СВОД!E34</f>
        <v>Ахрамеева</v>
      </c>
    </row>
    <row r="35" spans="1:4">
      <c r="A35" s="1">
        <v>34</v>
      </c>
      <c r="B35" s="2" t="s">
        <v>35</v>
      </c>
      <c r="C35" s="104">
        <v>25.666666666666668</v>
      </c>
      <c r="D35" s="249" t="str">
        <f>СВОД!E35</f>
        <v>Мансурова</v>
      </c>
    </row>
    <row r="36" spans="1:4">
      <c r="A36" s="1">
        <v>35</v>
      </c>
      <c r="B36" s="2" t="s">
        <v>36</v>
      </c>
      <c r="C36" s="104">
        <v>51.333333333333336</v>
      </c>
      <c r="D36" s="249" t="str">
        <f>СВОД!E36</f>
        <v>Ахрамеева</v>
      </c>
    </row>
    <row r="37" spans="1:4">
      <c r="A37" s="1">
        <v>36</v>
      </c>
      <c r="B37" s="2" t="s">
        <v>37</v>
      </c>
      <c r="C37" s="104">
        <v>61.666666666666664</v>
      </c>
      <c r="D37" s="249" t="str">
        <f>СВОД!E37</f>
        <v>Мазырин</v>
      </c>
    </row>
    <row r="38" spans="1:4">
      <c r="A38" s="1">
        <v>37</v>
      </c>
      <c r="B38" s="2" t="s">
        <v>38</v>
      </c>
      <c r="C38" s="104">
        <v>41</v>
      </c>
      <c r="D38" s="249" t="str">
        <f>СВОД!E38</f>
        <v>Жарникова</v>
      </c>
    </row>
    <row r="39" spans="1:4">
      <c r="A39" s="1">
        <v>38</v>
      </c>
      <c r="B39" s="2" t="s">
        <v>39</v>
      </c>
      <c r="C39" s="104">
        <v>87.666666666666671</v>
      </c>
      <c r="D39" s="249" t="str">
        <f>СВОД!E39</f>
        <v>Хасанов</v>
      </c>
    </row>
    <row r="40" spans="1:4">
      <c r="A40" s="1">
        <v>39</v>
      </c>
      <c r="B40" s="2" t="s">
        <v>40</v>
      </c>
      <c r="C40" s="104">
        <v>80.333333333333329</v>
      </c>
      <c r="D40" s="249" t="str">
        <f>СВОД!E40</f>
        <v>Ахрамеева</v>
      </c>
    </row>
    <row r="41" spans="1:4">
      <c r="A41" s="1">
        <v>40</v>
      </c>
      <c r="B41" s="2" t="s">
        <v>41</v>
      </c>
      <c r="C41" s="104">
        <v>44.666666666666664</v>
      </c>
      <c r="D41" s="249" t="str">
        <f>СВОД!E41</f>
        <v>Ахрамеева</v>
      </c>
    </row>
    <row r="42" spans="1:4">
      <c r="A42" s="1">
        <v>41</v>
      </c>
      <c r="B42" s="2" t="s">
        <v>42</v>
      </c>
      <c r="C42" s="104">
        <v>79</v>
      </c>
      <c r="D42" s="249" t="str">
        <f>СВОД!E42</f>
        <v>Неуймина</v>
      </c>
    </row>
    <row r="43" spans="1:4">
      <c r="A43" s="1">
        <v>42</v>
      </c>
      <c r="B43" s="2" t="s">
        <v>43</v>
      </c>
      <c r="C43" s="104">
        <v>55.333333333333336</v>
      </c>
      <c r="D43" s="249" t="str">
        <f>СВОД!E43</f>
        <v>Клементьева</v>
      </c>
    </row>
    <row r="44" spans="1:4">
      <c r="A44" s="1">
        <v>43</v>
      </c>
      <c r="B44" s="2" t="s">
        <v>44</v>
      </c>
      <c r="C44" s="104">
        <v>52</v>
      </c>
      <c r="D44" s="249" t="str">
        <f>СВОД!E44</f>
        <v>Неуймина</v>
      </c>
    </row>
    <row r="45" spans="1:4">
      <c r="A45" s="1">
        <v>44</v>
      </c>
      <c r="B45" s="2" t="s">
        <v>45</v>
      </c>
      <c r="C45" s="104">
        <v>49.666666666666664</v>
      </c>
      <c r="D45" s="249" t="str">
        <f>СВОД!E45</f>
        <v>Клементьева</v>
      </c>
    </row>
    <row r="46" spans="1:4">
      <c r="A46" s="1">
        <v>45</v>
      </c>
      <c r="B46" s="2" t="s">
        <v>46</v>
      </c>
      <c r="C46" s="104">
        <v>54.333333333333336</v>
      </c>
      <c r="D46" s="249" t="str">
        <f>СВОД!E46</f>
        <v>Мансурова</v>
      </c>
    </row>
    <row r="47" spans="1:4">
      <c r="A47" s="1">
        <v>46</v>
      </c>
      <c r="B47" s="2" t="s">
        <v>47</v>
      </c>
      <c r="C47" s="104">
        <v>39</v>
      </c>
      <c r="D47" s="249" t="str">
        <f>СВОД!E47</f>
        <v>Хасанов</v>
      </c>
    </row>
    <row r="48" spans="1:4">
      <c r="A48" s="1">
        <v>47</v>
      </c>
      <c r="B48" s="2" t="s">
        <v>48</v>
      </c>
      <c r="C48" s="104">
        <v>67.333333333333329</v>
      </c>
      <c r="D48" s="249" t="str">
        <f>СВОД!E48</f>
        <v>Неуймина</v>
      </c>
    </row>
    <row r="49" spans="1:4">
      <c r="A49" s="1">
        <v>48</v>
      </c>
      <c r="B49" s="2" t="s">
        <v>49</v>
      </c>
      <c r="C49" s="104">
        <v>51.333333333333336</v>
      </c>
      <c r="D49" s="249" t="str">
        <f>СВОД!E49</f>
        <v>Мазырин</v>
      </c>
    </row>
    <row r="50" spans="1:4">
      <c r="A50" s="1">
        <v>49</v>
      </c>
      <c r="B50" s="2" t="s">
        <v>50</v>
      </c>
      <c r="C50" s="104">
        <v>28.666666666666668</v>
      </c>
      <c r="D50" s="249" t="str">
        <f>СВОД!E50</f>
        <v>Жарникова</v>
      </c>
    </row>
    <row r="51" spans="1:4">
      <c r="A51" s="1">
        <v>50</v>
      </c>
      <c r="B51" s="2" t="s">
        <v>51</v>
      </c>
      <c r="C51" s="104">
        <v>73.666666666666671</v>
      </c>
      <c r="D51" s="249" t="str">
        <f>СВОД!E51</f>
        <v>Ахрамеева</v>
      </c>
    </row>
    <row r="52" spans="1:4">
      <c r="A52" s="1">
        <v>51</v>
      </c>
      <c r="B52" s="2" t="s">
        <v>52</v>
      </c>
      <c r="C52" s="104">
        <v>53.333333333333336</v>
      </c>
      <c r="D52" s="249" t="str">
        <f>СВОД!E52</f>
        <v>Мансурова</v>
      </c>
    </row>
    <row r="53" spans="1:4">
      <c r="A53" s="1">
        <v>52</v>
      </c>
      <c r="B53" s="2" t="s">
        <v>53</v>
      </c>
      <c r="C53" s="104">
        <v>51.5</v>
      </c>
      <c r="D53" s="249" t="str">
        <f>СВОД!E53</f>
        <v>Петухов</v>
      </c>
    </row>
    <row r="54" spans="1:4">
      <c r="A54" s="1">
        <v>53</v>
      </c>
      <c r="B54" s="2" t="s">
        <v>54</v>
      </c>
      <c r="C54" s="104">
        <v>74</v>
      </c>
      <c r="D54" s="249" t="str">
        <f>СВОД!E54</f>
        <v>Петухов</v>
      </c>
    </row>
    <row r="55" spans="1:4">
      <c r="A55" s="1">
        <v>54</v>
      </c>
      <c r="B55" s="2" t="s">
        <v>55</v>
      </c>
      <c r="C55" s="104">
        <v>66.666666666666671</v>
      </c>
      <c r="D55" s="249" t="str">
        <f>СВОД!E55</f>
        <v>Жарникова</v>
      </c>
    </row>
    <row r="56" spans="1:4">
      <c r="A56" s="1">
        <v>55</v>
      </c>
      <c r="B56" s="2" t="s">
        <v>56</v>
      </c>
      <c r="C56" s="104">
        <v>42</v>
      </c>
      <c r="D56" s="249" t="str">
        <f>СВОД!E56</f>
        <v>Жарникова</v>
      </c>
    </row>
    <row r="57" spans="1:4">
      <c r="A57" s="1">
        <v>56</v>
      </c>
      <c r="B57" s="2" t="s">
        <v>57</v>
      </c>
      <c r="C57" s="104">
        <v>60.333333333333336</v>
      </c>
      <c r="D57" s="249" t="str">
        <f>СВОД!E57</f>
        <v>Жарникова</v>
      </c>
    </row>
    <row r="58" spans="1:4">
      <c r="A58" s="1">
        <v>58</v>
      </c>
      <c r="B58" s="2" t="s">
        <v>59</v>
      </c>
      <c r="C58" s="104">
        <v>42.666666666666664</v>
      </c>
      <c r="D58" s="249" t="str">
        <f>СВОД!E58</f>
        <v>Ахрамеева</v>
      </c>
    </row>
    <row r="59" spans="1:4">
      <c r="A59" s="1">
        <v>59</v>
      </c>
      <c r="B59" s="2" t="s">
        <v>60</v>
      </c>
      <c r="C59" s="104">
        <v>63</v>
      </c>
      <c r="D59" s="249" t="str">
        <f>СВОД!E59</f>
        <v>Ахрамеева</v>
      </c>
    </row>
    <row r="60" spans="1:4">
      <c r="A60" s="1">
        <v>60</v>
      </c>
      <c r="B60" s="2" t="s">
        <v>61</v>
      </c>
      <c r="C60" s="104">
        <v>66.666666666666671</v>
      </c>
      <c r="D60" s="249" t="str">
        <f>СВОД!E60</f>
        <v>Ахрамеева</v>
      </c>
    </row>
    <row r="61" spans="1:4">
      <c r="A61" s="1">
        <v>61</v>
      </c>
      <c r="B61" s="2" t="s">
        <v>62</v>
      </c>
      <c r="C61" s="104">
        <v>78.5</v>
      </c>
      <c r="D61" s="249" t="str">
        <f>СВОД!E61</f>
        <v>Трусов</v>
      </c>
    </row>
    <row r="62" spans="1:4">
      <c r="A62" s="1">
        <v>62</v>
      </c>
      <c r="B62" s="2" t="s">
        <v>63</v>
      </c>
      <c r="C62" s="104">
        <v>63.5</v>
      </c>
      <c r="D62" s="249" t="str">
        <f>СВОД!E62</f>
        <v>Неуймина</v>
      </c>
    </row>
    <row r="63" spans="1:4">
      <c r="A63" s="1">
        <v>63</v>
      </c>
      <c r="B63" s="2" t="s">
        <v>64</v>
      </c>
      <c r="C63" s="104">
        <v>67.333333333333329</v>
      </c>
      <c r="D63" s="249" t="str">
        <f>СВОД!E63</f>
        <v>Ахрамеева</v>
      </c>
    </row>
    <row r="64" spans="1:4">
      <c r="A64" s="1">
        <v>64</v>
      </c>
      <c r="B64" s="2" t="s">
        <v>65</v>
      </c>
      <c r="C64" s="104">
        <v>42</v>
      </c>
      <c r="D64" s="249" t="str">
        <f>СВОД!E64</f>
        <v>Мазырин</v>
      </c>
    </row>
    <row r="65" spans="1:4">
      <c r="A65" s="1">
        <v>65</v>
      </c>
      <c r="B65" s="2" t="s">
        <v>66</v>
      </c>
      <c r="C65" s="104">
        <v>57</v>
      </c>
      <c r="D65" s="249" t="str">
        <f>СВОД!E65</f>
        <v>Калинина</v>
      </c>
    </row>
    <row r="66" spans="1:4">
      <c r="A66" s="1">
        <v>66</v>
      </c>
      <c r="B66" s="2" t="s">
        <v>67</v>
      </c>
      <c r="C66" s="104">
        <v>53.333333333333336</v>
      </c>
      <c r="D66" s="249" t="str">
        <f>СВОД!E66</f>
        <v>Клементьева</v>
      </c>
    </row>
    <row r="67" spans="1:4">
      <c r="A67" s="1">
        <v>67</v>
      </c>
      <c r="B67" s="2" t="s">
        <v>68</v>
      </c>
      <c r="C67" s="104">
        <v>56.333333333333336</v>
      </c>
      <c r="D67" s="249" t="str">
        <f>СВОД!E67</f>
        <v>Мансурова</v>
      </c>
    </row>
    <row r="68" spans="1:4">
      <c r="A68" s="1">
        <v>68</v>
      </c>
      <c r="B68" s="2" t="s">
        <v>69</v>
      </c>
      <c r="C68" s="104">
        <v>71</v>
      </c>
      <c r="D68" s="249" t="str">
        <f>СВОД!E68</f>
        <v>Ахтямова</v>
      </c>
    </row>
    <row r="69" spans="1:4">
      <c r="A69" s="1">
        <v>69</v>
      </c>
      <c r="B69" s="2" t="s">
        <v>70</v>
      </c>
      <c r="C69" s="104">
        <v>64.5</v>
      </c>
      <c r="D69" s="249" t="str">
        <f>СВОД!E69</f>
        <v>Петухов</v>
      </c>
    </row>
    <row r="70" spans="1:4">
      <c r="A70" s="1">
        <v>70</v>
      </c>
      <c r="B70" s="2" t="s">
        <v>71</v>
      </c>
      <c r="C70" s="104">
        <v>51.666666666666664</v>
      </c>
      <c r="D70" s="249" t="str">
        <f>СВОД!E70</f>
        <v>Мансурова</v>
      </c>
    </row>
    <row r="71" spans="1:4">
      <c r="A71" s="1">
        <v>71</v>
      </c>
      <c r="B71" s="2" t="s">
        <v>72</v>
      </c>
      <c r="C71" s="104">
        <v>49.666666666666664</v>
      </c>
      <c r="D71" s="249" t="str">
        <f>СВОД!E71</f>
        <v>Хасанов</v>
      </c>
    </row>
    <row r="72" spans="1:4">
      <c r="A72" s="1">
        <v>72</v>
      </c>
      <c r="B72" s="2" t="s">
        <v>73</v>
      </c>
      <c r="C72" s="104">
        <v>97</v>
      </c>
      <c r="D72" s="249" t="str">
        <f>СВОД!E72</f>
        <v>Савченко</v>
      </c>
    </row>
    <row r="73" spans="1:4">
      <c r="A73" s="1">
        <v>73</v>
      </c>
      <c r="B73" s="2" t="s">
        <v>165</v>
      </c>
      <c r="C73" s="104">
        <v>43</v>
      </c>
      <c r="D73" s="249" t="str">
        <f>СВОД!E73</f>
        <v>Савченко</v>
      </c>
    </row>
    <row r="74" spans="1:4">
      <c r="A74" s="1">
        <v>74</v>
      </c>
      <c r="B74" s="2" t="s">
        <v>166</v>
      </c>
      <c r="C74" s="104">
        <v>32.333333333333336</v>
      </c>
      <c r="D74" s="249" t="str">
        <f>СВОД!E74</f>
        <v>Жарникова</v>
      </c>
    </row>
    <row r="75" spans="1:4">
      <c r="A75" s="132">
        <v>75</v>
      </c>
      <c r="B75" s="133" t="s">
        <v>568</v>
      </c>
      <c r="C75" s="104">
        <v>66</v>
      </c>
      <c r="D75" s="249" t="str">
        <f>СВОД!E75</f>
        <v>Хасанов</v>
      </c>
    </row>
    <row r="76" spans="1:4">
      <c r="A76" s="132">
        <v>76</v>
      </c>
      <c r="B76" s="133" t="s">
        <v>478</v>
      </c>
      <c r="C76" s="104">
        <v>87.5</v>
      </c>
      <c r="D76" s="249" t="str">
        <f>СВОД!E76</f>
        <v>Трусов</v>
      </c>
    </row>
    <row r="77" spans="1:4">
      <c r="A77" s="1">
        <v>77</v>
      </c>
      <c r="B77" s="2" t="s">
        <v>445</v>
      </c>
      <c r="C77" s="104">
        <v>69.666666666666671</v>
      </c>
      <c r="D77" s="249" t="str">
        <f>СВОД!E77</f>
        <v>Хасанов</v>
      </c>
    </row>
    <row r="78" spans="1:4">
      <c r="A78" s="132">
        <v>78</v>
      </c>
      <c r="B78" s="133" t="s">
        <v>444</v>
      </c>
      <c r="C78" s="104">
        <v>54</v>
      </c>
      <c r="D78" s="249" t="str">
        <f>СВОД!E78</f>
        <v>Ахрамеева</v>
      </c>
    </row>
    <row r="79" spans="1:4">
      <c r="A79" s="132">
        <v>79</v>
      </c>
      <c r="B79" s="133" t="s">
        <v>482</v>
      </c>
      <c r="C79" s="104">
        <v>64.666666666666671</v>
      </c>
      <c r="D79" s="249" t="str">
        <f>СВОД!E79</f>
        <v>Клементьева</v>
      </c>
    </row>
    <row r="80" spans="1:4">
      <c r="A80" s="1">
        <v>80</v>
      </c>
      <c r="B80" s="2" t="s">
        <v>475</v>
      </c>
      <c r="C80" s="104"/>
      <c r="D80" s="249" t="str">
        <f>СВОД!E80</f>
        <v>Емельянова</v>
      </c>
    </row>
    <row r="81" spans="1:4">
      <c r="A81" s="132">
        <v>81</v>
      </c>
      <c r="B81" s="151" t="s">
        <v>514</v>
      </c>
      <c r="C81" s="104">
        <v>46.333333333333336</v>
      </c>
      <c r="D81" s="249" t="str">
        <f>СВОД!E81</f>
        <v>Дарьин</v>
      </c>
    </row>
    <row r="82" spans="1:4">
      <c r="A82" s="132">
        <v>82</v>
      </c>
      <c r="B82" s="133" t="s">
        <v>473</v>
      </c>
      <c r="C82" s="104">
        <v>81.333333333333329</v>
      </c>
      <c r="D82" s="249" t="str">
        <f>СВОД!E82</f>
        <v>Неуймина</v>
      </c>
    </row>
    <row r="83" spans="1:4">
      <c r="A83" s="1">
        <v>83</v>
      </c>
      <c r="B83" s="2" t="s">
        <v>502</v>
      </c>
      <c r="C83" s="104">
        <v>68</v>
      </c>
      <c r="D83" s="249" t="str">
        <f>СВОД!E83</f>
        <v>Мансурова</v>
      </c>
    </row>
    <row r="84" spans="1:4">
      <c r="A84" s="1">
        <v>84</v>
      </c>
      <c r="B84" s="2" t="s">
        <v>479</v>
      </c>
      <c r="C84" s="104">
        <v>97</v>
      </c>
      <c r="D84" s="249" t="str">
        <f>СВОД!E84</f>
        <v>Савченко</v>
      </c>
    </row>
    <row r="85" spans="1:4">
      <c r="A85" s="1">
        <v>85</v>
      </c>
      <c r="B85" s="2" t="s">
        <v>474</v>
      </c>
      <c r="C85" s="104">
        <v>58</v>
      </c>
      <c r="D85" s="249" t="str">
        <f>СВОД!E85</f>
        <v>Мазырин</v>
      </c>
    </row>
    <row r="86" spans="1:4">
      <c r="A86" s="1">
        <v>86</v>
      </c>
      <c r="B86" s="2" t="s">
        <v>480</v>
      </c>
      <c r="C86" s="104">
        <v>55</v>
      </c>
      <c r="D86" s="249" t="str">
        <f>СВОД!E86</f>
        <v>Жарникова</v>
      </c>
    </row>
    <row r="87" spans="1:4">
      <c r="A87" s="1">
        <v>87</v>
      </c>
      <c r="B87" s="2" t="s">
        <v>481</v>
      </c>
      <c r="C87" s="104">
        <v>55.333333333333336</v>
      </c>
      <c r="D87" s="249" t="str">
        <f>СВОД!E87</f>
        <v>Мансурова</v>
      </c>
    </row>
    <row r="88" spans="1:4">
      <c r="A88" s="1">
        <v>88</v>
      </c>
      <c r="B88" s="136" t="s">
        <v>503</v>
      </c>
      <c r="C88" s="104">
        <v>38</v>
      </c>
      <c r="D88" s="249" t="str">
        <f>СВОД!E88</f>
        <v>Жарникова</v>
      </c>
    </row>
    <row r="89" spans="1:4">
      <c r="A89" s="1">
        <v>89</v>
      </c>
      <c r="B89" s="2" t="s">
        <v>507</v>
      </c>
      <c r="C89" s="104">
        <v>56</v>
      </c>
      <c r="D89" s="249" t="str">
        <f>СВОД!E89</f>
        <v>Калинина</v>
      </c>
    </row>
    <row r="90" spans="1:4">
      <c r="A90" s="132">
        <v>90</v>
      </c>
      <c r="B90" s="133" t="s">
        <v>537</v>
      </c>
      <c r="C90" s="104">
        <v>54.333333333333336</v>
      </c>
      <c r="D90" s="249" t="str">
        <f>СВОД!E90</f>
        <v>Калинина</v>
      </c>
    </row>
    <row r="91" spans="1:4">
      <c r="A91" s="132">
        <v>91</v>
      </c>
      <c r="B91" s="133" t="s">
        <v>505</v>
      </c>
      <c r="C91" s="104">
        <v>63</v>
      </c>
      <c r="D91" s="249" t="str">
        <f>СВОД!E91</f>
        <v>Ахрамеева</v>
      </c>
    </row>
    <row r="92" spans="1:4">
      <c r="A92" s="1">
        <v>92</v>
      </c>
      <c r="B92" s="136" t="s">
        <v>517</v>
      </c>
      <c r="C92" s="104">
        <v>33.333333333333336</v>
      </c>
      <c r="D92" s="249" t="str">
        <f>СВОД!E92</f>
        <v>Мансурова</v>
      </c>
    </row>
    <row r="93" spans="1:4">
      <c r="A93" s="1">
        <v>93</v>
      </c>
      <c r="B93" s="136" t="s">
        <v>520</v>
      </c>
      <c r="C93" s="104">
        <v>54</v>
      </c>
      <c r="D93" s="249" t="str">
        <f>СВОД!E93</f>
        <v>Клементьева</v>
      </c>
    </row>
    <row r="94" spans="1:4">
      <c r="A94" s="1">
        <v>94</v>
      </c>
      <c r="B94" s="136" t="s">
        <v>516</v>
      </c>
      <c r="C94" s="104">
        <v>61</v>
      </c>
      <c r="D94" s="249" t="str">
        <f>СВОД!E94</f>
        <v>Клементьева</v>
      </c>
    </row>
    <row r="95" spans="1:4">
      <c r="A95" s="1">
        <v>95</v>
      </c>
      <c r="B95" s="136" t="s">
        <v>543</v>
      </c>
      <c r="C95" s="104"/>
      <c r="D95" s="249" t="str">
        <f>СВОД!E95</f>
        <v>Коровина</v>
      </c>
    </row>
    <row r="96" spans="1:4">
      <c r="A96" s="1">
        <v>96</v>
      </c>
      <c r="B96" s="136" t="s">
        <v>525</v>
      </c>
      <c r="C96" s="104">
        <v>64.666666666666671</v>
      </c>
      <c r="D96" s="249" t="str">
        <f>СВОД!E96</f>
        <v>Калинина</v>
      </c>
    </row>
    <row r="97" spans="1:4">
      <c r="A97" s="1">
        <v>97</v>
      </c>
      <c r="B97" s="136" t="s">
        <v>548</v>
      </c>
      <c r="C97" s="104"/>
      <c r="D97" s="249" t="str">
        <f>СВОД!E97</f>
        <v>Коровина</v>
      </c>
    </row>
    <row r="98" spans="1:4">
      <c r="A98" s="1">
        <v>98</v>
      </c>
      <c r="B98" s="136" t="s">
        <v>526</v>
      </c>
      <c r="C98" s="104">
        <v>47.333333333333336</v>
      </c>
      <c r="D98" s="249" t="str">
        <f>СВОД!E98</f>
        <v>Калинина</v>
      </c>
    </row>
    <row r="99" spans="1:4">
      <c r="A99" s="1">
        <v>99</v>
      </c>
      <c r="B99" s="136" t="s">
        <v>529</v>
      </c>
      <c r="C99" s="104"/>
      <c r="D99" s="249" t="str">
        <f>СВОД!E99</f>
        <v>Коровина</v>
      </c>
    </row>
    <row r="100" spans="1:4">
      <c r="A100" s="1">
        <v>100</v>
      </c>
      <c r="B100" s="136" t="s">
        <v>610</v>
      </c>
      <c r="C100" s="104"/>
      <c r="D100" s="249" t="str">
        <f>СВОД!E100</f>
        <v>Емельянова</v>
      </c>
    </row>
    <row r="101" spans="1:4">
      <c r="A101" s="1">
        <v>101</v>
      </c>
      <c r="B101" s="136" t="s">
        <v>523</v>
      </c>
      <c r="C101" s="104">
        <v>97</v>
      </c>
      <c r="D101" s="249" t="str">
        <f>СВОД!E101</f>
        <v>Савченко</v>
      </c>
    </row>
    <row r="102" spans="1:4">
      <c r="A102" s="132">
        <v>102</v>
      </c>
      <c r="B102" s="151" t="s">
        <v>522</v>
      </c>
      <c r="C102" s="104">
        <v>67.666666666666671</v>
      </c>
      <c r="D102" s="249" t="str">
        <f>СВОД!E102</f>
        <v>Клементьева</v>
      </c>
    </row>
    <row r="103" spans="1:4">
      <c r="A103" s="132">
        <v>103</v>
      </c>
      <c r="B103" s="151" t="s">
        <v>539</v>
      </c>
      <c r="C103" s="104">
        <v>39</v>
      </c>
      <c r="D103" s="249" t="str">
        <f>СВОД!E103</f>
        <v>Мансурова</v>
      </c>
    </row>
    <row r="104" spans="1:4">
      <c r="A104" s="132">
        <v>104</v>
      </c>
      <c r="B104" s="151" t="s">
        <v>540</v>
      </c>
      <c r="C104" s="104">
        <v>31.666666666666668</v>
      </c>
      <c r="D104" s="249" t="str">
        <f>СВОД!E104</f>
        <v>Хасанов</v>
      </c>
    </row>
    <row r="105" spans="1:4">
      <c r="A105" s="132">
        <v>105</v>
      </c>
      <c r="B105" s="151" t="s">
        <v>648</v>
      </c>
      <c r="C105" s="104">
        <v>100</v>
      </c>
      <c r="D105" s="249" t="str">
        <f>СВОД!E105</f>
        <v>Трусов</v>
      </c>
    </row>
    <row r="106" spans="1:4">
      <c r="A106" s="1">
        <v>106</v>
      </c>
      <c r="B106" s="136" t="s">
        <v>535</v>
      </c>
      <c r="C106" s="104">
        <v>80</v>
      </c>
      <c r="D106" s="249" t="str">
        <f>СВОД!E106</f>
        <v>Трусов</v>
      </c>
    </row>
    <row r="107" spans="1:4">
      <c r="A107" s="132">
        <v>107</v>
      </c>
      <c r="B107" s="151" t="s">
        <v>536</v>
      </c>
      <c r="C107" s="104">
        <v>38.333333333333336</v>
      </c>
      <c r="D107" s="249" t="str">
        <f>СВОД!E107</f>
        <v>Мансурова</v>
      </c>
    </row>
    <row r="108" spans="1:4">
      <c r="A108" s="1">
        <v>108</v>
      </c>
      <c r="B108" s="136" t="s">
        <v>541</v>
      </c>
      <c r="C108" s="104">
        <v>58</v>
      </c>
      <c r="D108" s="249" t="str">
        <f>СВОД!E108</f>
        <v>Хасанов</v>
      </c>
    </row>
    <row r="109" spans="1:4">
      <c r="A109" s="1">
        <v>109</v>
      </c>
      <c r="B109" s="136" t="s">
        <v>544</v>
      </c>
      <c r="C109" s="104">
        <v>79</v>
      </c>
      <c r="D109" s="249" t="str">
        <f>СВОД!E109</f>
        <v>Мансурова</v>
      </c>
    </row>
    <row r="110" spans="1:4">
      <c r="A110" s="1">
        <v>110</v>
      </c>
      <c r="B110" s="136" t="s">
        <v>550</v>
      </c>
      <c r="C110" s="104">
        <v>31.333333333333332</v>
      </c>
      <c r="D110" s="249" t="str">
        <f>СВОД!E110</f>
        <v>Мазырин</v>
      </c>
    </row>
    <row r="111" spans="1:4">
      <c r="A111" s="132">
        <v>111</v>
      </c>
      <c r="B111" s="136" t="s">
        <v>552</v>
      </c>
      <c r="C111" s="104">
        <v>30</v>
      </c>
      <c r="D111" s="249" t="str">
        <f>СВОД!E111</f>
        <v>Савченко</v>
      </c>
    </row>
    <row r="112" spans="1:4">
      <c r="A112" s="1">
        <v>112</v>
      </c>
      <c r="B112" s="136" t="s">
        <v>549</v>
      </c>
      <c r="C112" s="104">
        <v>65.666666666666671</v>
      </c>
      <c r="D112" s="249" t="str">
        <f>СВОД!E112</f>
        <v>Клементьева</v>
      </c>
    </row>
    <row r="113" spans="1:4">
      <c r="A113" s="132">
        <v>113</v>
      </c>
      <c r="B113" s="136" t="s">
        <v>553</v>
      </c>
      <c r="C113" s="104"/>
      <c r="D113" s="249" t="str">
        <f>СВОД!E113</f>
        <v>Шаламова</v>
      </c>
    </row>
    <row r="114" spans="1:4">
      <c r="A114" s="132">
        <v>114</v>
      </c>
      <c r="B114" s="136" t="s">
        <v>554</v>
      </c>
      <c r="C114" s="104"/>
      <c r="D114" s="249" t="str">
        <f>СВОД!E114</f>
        <v>Шаламова</v>
      </c>
    </row>
    <row r="115" spans="1:4">
      <c r="A115" s="132">
        <v>115</v>
      </c>
      <c r="B115" s="136" t="s">
        <v>555</v>
      </c>
      <c r="C115" s="104">
        <v>71</v>
      </c>
      <c r="D115" s="249" t="str">
        <f>СВОД!E115</f>
        <v>Ахтямова</v>
      </c>
    </row>
    <row r="116" spans="1:4">
      <c r="A116" s="132">
        <v>116</v>
      </c>
      <c r="B116" s="136" t="s">
        <v>556</v>
      </c>
      <c r="C116" s="104">
        <v>68.5</v>
      </c>
      <c r="D116" s="249" t="str">
        <f>СВОД!E116</f>
        <v>Петухов</v>
      </c>
    </row>
    <row r="117" spans="1:4">
      <c r="A117" s="132">
        <v>117</v>
      </c>
      <c r="B117" s="136" t="s">
        <v>557</v>
      </c>
      <c r="C117" s="104">
        <v>94</v>
      </c>
      <c r="D117" s="249" t="str">
        <f>СВОД!E117</f>
        <v>Ахтямова</v>
      </c>
    </row>
    <row r="118" spans="1:4">
      <c r="A118" s="1">
        <v>118</v>
      </c>
      <c r="B118" s="136" t="s">
        <v>558</v>
      </c>
      <c r="C118" s="104">
        <v>97</v>
      </c>
      <c r="D118" s="249" t="str">
        <f>СВОД!E118</f>
        <v>Савченко</v>
      </c>
    </row>
    <row r="119" spans="1:4">
      <c r="A119" s="1">
        <v>119</v>
      </c>
      <c r="B119" s="136" t="s">
        <v>579</v>
      </c>
      <c r="C119" s="104">
        <v>80</v>
      </c>
      <c r="D119" s="249" t="str">
        <f>СВОД!E119</f>
        <v>Савченко</v>
      </c>
    </row>
    <row r="120" spans="1:4">
      <c r="A120" s="1">
        <v>120</v>
      </c>
      <c r="B120" s="136" t="s">
        <v>573</v>
      </c>
      <c r="C120" s="104">
        <v>56</v>
      </c>
      <c r="D120" s="249" t="str">
        <f>СВОД!E120</f>
        <v>Неуймина</v>
      </c>
    </row>
    <row r="121" spans="1:4">
      <c r="A121" s="1">
        <v>121</v>
      </c>
      <c r="B121" s="136" t="s">
        <v>580</v>
      </c>
      <c r="C121" s="104"/>
      <c r="D121" s="249" t="str">
        <f>СВОД!E121</f>
        <v>Емельянова</v>
      </c>
    </row>
    <row r="122" spans="1:4">
      <c r="A122" s="1">
        <v>122</v>
      </c>
      <c r="B122" s="136" t="s">
        <v>581</v>
      </c>
      <c r="C122" s="104"/>
      <c r="D122" s="249" t="str">
        <f>СВОД!E122</f>
        <v>Коровина</v>
      </c>
    </row>
    <row r="123" spans="1:4">
      <c r="A123" s="1">
        <v>123</v>
      </c>
      <c r="B123" s="136" t="s">
        <v>576</v>
      </c>
      <c r="C123" s="104">
        <v>62</v>
      </c>
      <c r="D123" s="249" t="str">
        <f>СВОД!E123</f>
        <v>Неуймина</v>
      </c>
    </row>
    <row r="124" spans="1:4">
      <c r="A124" s="1">
        <v>124</v>
      </c>
      <c r="B124" s="136" t="s">
        <v>583</v>
      </c>
      <c r="C124" s="104">
        <v>64</v>
      </c>
      <c r="D124" s="249" t="str">
        <f>СВОД!E124</f>
        <v>Мазырин</v>
      </c>
    </row>
    <row r="125" spans="1:4">
      <c r="A125" s="1">
        <v>125</v>
      </c>
      <c r="B125" s="136" t="s">
        <v>587</v>
      </c>
      <c r="C125" s="104">
        <v>69.666666666666671</v>
      </c>
      <c r="D125" s="249" t="str">
        <f>СВОД!E125</f>
        <v>Хасанов</v>
      </c>
    </row>
    <row r="126" spans="1:4">
      <c r="A126" s="1">
        <v>126</v>
      </c>
      <c r="B126" s="136" t="s">
        <v>582</v>
      </c>
      <c r="C126" s="104"/>
      <c r="D126" s="249" t="str">
        <f>СВОД!E126</f>
        <v>Коровина</v>
      </c>
    </row>
    <row r="127" spans="1:4">
      <c r="A127" s="1">
        <v>127</v>
      </c>
      <c r="B127" s="136" t="s">
        <v>586</v>
      </c>
      <c r="C127" s="104">
        <v>57.333333333333336</v>
      </c>
      <c r="D127" s="249" t="str">
        <f>СВОД!E127</f>
        <v>Мазырин</v>
      </c>
    </row>
    <row r="128" spans="1:4">
      <c r="A128" s="1">
        <v>128</v>
      </c>
      <c r="B128" s="136" t="s">
        <v>590</v>
      </c>
      <c r="C128" s="104">
        <v>59.333333333333336</v>
      </c>
      <c r="D128" s="249" t="str">
        <f>СВОД!E128</f>
        <v>Мансурова</v>
      </c>
    </row>
    <row r="129" spans="1:4">
      <c r="A129" s="1">
        <v>129</v>
      </c>
      <c r="B129" s="136" t="s">
        <v>600</v>
      </c>
      <c r="C129" s="104">
        <v>58.5</v>
      </c>
      <c r="D129" s="249" t="str">
        <f>СВОД!E129</f>
        <v>Савченко</v>
      </c>
    </row>
    <row r="130" spans="1:4">
      <c r="A130" s="1">
        <v>130</v>
      </c>
      <c r="B130" s="136" t="s">
        <v>591</v>
      </c>
      <c r="C130" s="104"/>
      <c r="D130" s="249" t="str">
        <f>СВОД!E130</f>
        <v>Емельянова</v>
      </c>
    </row>
    <row r="131" spans="1:4">
      <c r="A131" s="1">
        <v>131</v>
      </c>
      <c r="B131" s="136" t="s">
        <v>596</v>
      </c>
      <c r="C131" s="104"/>
      <c r="D131" s="249" t="str">
        <f>СВОД!E131</f>
        <v>Трусов</v>
      </c>
    </row>
    <row r="132" spans="1:4">
      <c r="A132" s="1">
        <v>132</v>
      </c>
      <c r="B132" s="136" t="s">
        <v>608</v>
      </c>
      <c r="C132" s="104"/>
      <c r="D132" s="249" t="str">
        <f>СВОД!E132</f>
        <v>Шаламова</v>
      </c>
    </row>
    <row r="133" spans="1:4">
      <c r="A133" s="1">
        <v>133</v>
      </c>
      <c r="B133" s="136" t="s">
        <v>630</v>
      </c>
      <c r="C133" s="104"/>
      <c r="D133" s="249" t="str">
        <f>СВОД!E133</f>
        <v>Савченко</v>
      </c>
    </row>
    <row r="134" spans="1:4">
      <c r="A134" s="1">
        <v>134</v>
      </c>
      <c r="B134" s="136" t="s">
        <v>637</v>
      </c>
      <c r="C134" s="104"/>
      <c r="D134" s="249" t="str">
        <f>СВОД!E134</f>
        <v>Шаламова</v>
      </c>
    </row>
    <row r="135" spans="1:4">
      <c r="A135" s="136">
        <v>135</v>
      </c>
      <c r="B135" s="117" t="s">
        <v>601</v>
      </c>
      <c r="C135" s="104">
        <v>12.333333333333334</v>
      </c>
      <c r="D135" s="249" t="str">
        <f>СВОД!E135</f>
        <v>Хасанов</v>
      </c>
    </row>
    <row r="136" spans="1:4">
      <c r="A136" s="136">
        <v>136</v>
      </c>
      <c r="B136" s="117" t="s">
        <v>602</v>
      </c>
      <c r="C136" s="104">
        <v>35.333333333333336</v>
      </c>
      <c r="D136" s="249" t="str">
        <f>СВОД!E136</f>
        <v>Мансурова</v>
      </c>
    </row>
    <row r="137" spans="1:4">
      <c r="A137" s="136">
        <v>137</v>
      </c>
      <c r="B137" s="117" t="s">
        <v>604</v>
      </c>
      <c r="C137" s="104">
        <v>31.5</v>
      </c>
      <c r="D137" s="249" t="str">
        <f>СВОД!E137</f>
        <v>Савченко</v>
      </c>
    </row>
    <row r="138" spans="1:4">
      <c r="A138" s="136">
        <v>138</v>
      </c>
      <c r="B138" s="117" t="s">
        <v>634</v>
      </c>
      <c r="C138" s="104">
        <v>90.666666666666671</v>
      </c>
      <c r="D138" s="249" t="str">
        <f>СВОД!E138</f>
        <v>Калинина</v>
      </c>
    </row>
    <row r="139" spans="1:4">
      <c r="A139" s="136">
        <v>139</v>
      </c>
      <c r="B139" s="117" t="s">
        <v>609</v>
      </c>
      <c r="C139" s="104">
        <v>83</v>
      </c>
      <c r="D139" s="249" t="str">
        <f>СВОД!E139</f>
        <v>Савченко</v>
      </c>
    </row>
    <row r="140" spans="1:4">
      <c r="A140" s="136">
        <v>140</v>
      </c>
      <c r="B140" s="117" t="s">
        <v>619</v>
      </c>
      <c r="C140" s="104">
        <v>47.666666666666664</v>
      </c>
      <c r="D140" s="249" t="str">
        <f>СВОД!E140</f>
        <v>Клементьева</v>
      </c>
    </row>
    <row r="141" spans="1:4">
      <c r="A141" s="151">
        <v>141</v>
      </c>
      <c r="B141" s="244" t="s">
        <v>616</v>
      </c>
      <c r="C141" s="104">
        <v>41</v>
      </c>
      <c r="D141" s="249" t="str">
        <f>СВОД!E141</f>
        <v>Калинина</v>
      </c>
    </row>
    <row r="142" spans="1:4">
      <c r="A142" s="136">
        <v>142</v>
      </c>
      <c r="B142" s="117" t="s">
        <v>646</v>
      </c>
      <c r="C142" s="104">
        <v>48.333333333333336</v>
      </c>
      <c r="D142" s="249" t="str">
        <f>СВОД!E142</f>
        <v>Хасанов</v>
      </c>
    </row>
    <row r="143" spans="1:4">
      <c r="A143" s="136">
        <v>143</v>
      </c>
      <c r="B143" s="117" t="s">
        <v>638</v>
      </c>
      <c r="C143" s="104">
        <v>68.5</v>
      </c>
      <c r="D143" s="249" t="str">
        <f>СВОД!E143</f>
        <v>Петухов</v>
      </c>
    </row>
    <row r="144" spans="1:4">
      <c r="A144" s="136">
        <v>144</v>
      </c>
      <c r="B144" s="117" t="s">
        <v>639</v>
      </c>
      <c r="C144" s="104">
        <v>64.5</v>
      </c>
      <c r="D144" s="249" t="str">
        <f>СВОД!E144</f>
        <v>Петухов</v>
      </c>
    </row>
    <row r="145" spans="1:4">
      <c r="A145" s="136">
        <v>145</v>
      </c>
      <c r="B145" s="117" t="s">
        <v>647</v>
      </c>
      <c r="C145" s="104">
        <v>77</v>
      </c>
      <c r="D145" s="249" t="str">
        <f>СВОД!E145</f>
        <v>Ахтямова</v>
      </c>
    </row>
    <row r="146" spans="1:4">
      <c r="A146" s="136">
        <v>146</v>
      </c>
      <c r="B146" s="117" t="s">
        <v>658</v>
      </c>
      <c r="C146" s="104"/>
      <c r="D146" s="249" t="str">
        <f>СВОД!E146</f>
        <v>Емельянова</v>
      </c>
    </row>
    <row r="147" spans="1:4">
      <c r="A147" s="136">
        <v>147</v>
      </c>
      <c r="B147" s="117" t="s">
        <v>643</v>
      </c>
      <c r="C147" s="104">
        <v>64.666666666666671</v>
      </c>
      <c r="D147" s="249" t="str">
        <f>СВОД!E147</f>
        <v>Жарникова</v>
      </c>
    </row>
    <row r="148" spans="1:4">
      <c r="A148" s="136">
        <v>148</v>
      </c>
      <c r="B148" s="117" t="s">
        <v>659</v>
      </c>
      <c r="C148" s="104"/>
      <c r="D148" s="249" t="str">
        <f>СВОД!E148</f>
        <v>Емельянова</v>
      </c>
    </row>
    <row r="149" spans="1:4">
      <c r="A149" s="136">
        <v>149</v>
      </c>
      <c r="B149" s="216" t="s">
        <v>651</v>
      </c>
      <c r="C149" s="104">
        <v>41</v>
      </c>
      <c r="D149" s="249" t="str">
        <f>СВОД!E149</f>
        <v>Мазырин</v>
      </c>
    </row>
    <row r="150" spans="1:4">
      <c r="A150" s="136">
        <v>150</v>
      </c>
      <c r="B150" s="216" t="s">
        <v>660</v>
      </c>
      <c r="C150" s="104"/>
      <c r="D150" s="249" t="str">
        <f>СВОД!E150</f>
        <v>Коровина</v>
      </c>
    </row>
    <row r="151" spans="1:4">
      <c r="A151" s="136">
        <v>151</v>
      </c>
      <c r="B151" s="216" t="s">
        <v>653</v>
      </c>
      <c r="C151" s="104">
        <v>56</v>
      </c>
      <c r="D151" s="249" t="str">
        <f>СВОД!E151</f>
        <v>Калинина</v>
      </c>
    </row>
    <row r="152" spans="1:4">
      <c r="A152" s="136">
        <v>152</v>
      </c>
      <c r="B152" s="216" t="s">
        <v>661</v>
      </c>
      <c r="C152" s="104"/>
      <c r="D152" s="249" t="str">
        <f>СВОД!E152</f>
        <v>Савченко</v>
      </c>
    </row>
    <row r="153" spans="1:4">
      <c r="A153" s="136">
        <v>153</v>
      </c>
      <c r="B153" s="136" t="s">
        <v>679</v>
      </c>
      <c r="C153" s="104">
        <v>29.333333333333332</v>
      </c>
      <c r="D153" s="249" t="str">
        <f>СВОД!E153</f>
        <v>Мансурова</v>
      </c>
    </row>
    <row r="154" spans="1:4">
      <c r="A154" s="136">
        <v>155</v>
      </c>
      <c r="B154" s="136" t="s">
        <v>656</v>
      </c>
      <c r="C154" s="104">
        <v>58</v>
      </c>
      <c r="D154" s="249" t="str">
        <f>СВОД!E154</f>
        <v>Дарьин</v>
      </c>
    </row>
    <row r="155" spans="1:4">
      <c r="A155" s="136">
        <v>156</v>
      </c>
      <c r="B155" s="136" t="s">
        <v>657</v>
      </c>
      <c r="C155" s="104">
        <v>20.666666666666668</v>
      </c>
      <c r="D155" s="249" t="str">
        <f>СВОД!E155</f>
        <v>Мазырин</v>
      </c>
    </row>
    <row r="156" spans="1:4">
      <c r="A156" s="136">
        <v>157</v>
      </c>
      <c r="B156" s="117" t="s">
        <v>742</v>
      </c>
      <c r="C156" s="104">
        <v>28.666666666666668</v>
      </c>
      <c r="D156" s="249" t="str">
        <f>СВОД!E156</f>
        <v>Калинина</v>
      </c>
    </row>
    <row r="157" spans="1:4">
      <c r="A157" s="136">
        <v>158</v>
      </c>
      <c r="B157" s="136" t="s">
        <v>665</v>
      </c>
      <c r="C157" s="104"/>
      <c r="D157" s="249" t="str">
        <f>СВОД!E157</f>
        <v>Емельянова</v>
      </c>
    </row>
    <row r="158" spans="1:4">
      <c r="A158" s="136">
        <v>159</v>
      </c>
      <c r="B158" s="136" t="s">
        <v>664</v>
      </c>
      <c r="C158" s="104">
        <v>50.333333333333336</v>
      </c>
      <c r="D158" s="249" t="str">
        <f>СВОД!E158</f>
        <v>Мазырин</v>
      </c>
    </row>
    <row r="159" spans="1:4">
      <c r="A159" s="136">
        <v>160</v>
      </c>
      <c r="B159" s="136" t="s">
        <v>731</v>
      </c>
      <c r="C159" s="104">
        <v>74</v>
      </c>
      <c r="D159" s="249" t="str">
        <f>СВОД!E159</f>
        <v>Петухов</v>
      </c>
    </row>
    <row r="160" spans="1:4">
      <c r="A160" s="136">
        <v>161</v>
      </c>
      <c r="B160" s="136" t="s">
        <v>670</v>
      </c>
      <c r="C160" s="104">
        <v>81.5</v>
      </c>
      <c r="D160" s="249" t="str">
        <f>СВОД!E160</f>
        <v>Трусов</v>
      </c>
    </row>
    <row r="161" spans="1:4">
      <c r="A161" s="136">
        <v>162</v>
      </c>
      <c r="B161" s="136" t="s">
        <v>671</v>
      </c>
      <c r="C161" s="104">
        <v>32.5</v>
      </c>
      <c r="D161" s="249" t="str">
        <f>СВОД!E161</f>
        <v>Савченко</v>
      </c>
    </row>
    <row r="162" spans="1:4">
      <c r="A162" s="136">
        <v>163</v>
      </c>
      <c r="B162" s="136" t="s">
        <v>672</v>
      </c>
      <c r="C162" s="104">
        <v>75.333333333333329</v>
      </c>
      <c r="D162" s="249" t="str">
        <f>СВОД!E162</f>
        <v>Неуймина</v>
      </c>
    </row>
    <row r="163" spans="1:4">
      <c r="A163" s="136">
        <v>165</v>
      </c>
      <c r="B163" s="136" t="s">
        <v>686</v>
      </c>
      <c r="C163" s="104"/>
      <c r="D163" s="249" t="str">
        <f>СВОД!E163</f>
        <v>Емельянова</v>
      </c>
    </row>
    <row r="164" spans="1:4">
      <c r="A164" s="136">
        <v>166</v>
      </c>
      <c r="B164" s="136" t="s">
        <v>687</v>
      </c>
      <c r="C164" s="104"/>
      <c r="D164" s="249" t="str">
        <f>СВОД!E164</f>
        <v>Савченко</v>
      </c>
    </row>
    <row r="165" spans="1:4">
      <c r="A165" s="136">
        <v>167</v>
      </c>
      <c r="B165" s="136" t="s">
        <v>688</v>
      </c>
      <c r="C165" s="104"/>
      <c r="D165" s="249" t="str">
        <f>СВОД!E165</f>
        <v>Емельянова</v>
      </c>
    </row>
    <row r="166" spans="1:4">
      <c r="A166" s="136">
        <v>168</v>
      </c>
      <c r="B166" s="136" t="s">
        <v>678</v>
      </c>
      <c r="C166" s="104">
        <v>43</v>
      </c>
      <c r="D166" s="249" t="str">
        <f>СВОД!E166</f>
        <v>Жарникова</v>
      </c>
    </row>
    <row r="167" spans="1:4">
      <c r="A167" s="136">
        <v>173</v>
      </c>
      <c r="B167" s="136" t="s">
        <v>806</v>
      </c>
      <c r="C167" s="104"/>
      <c r="D167" s="249" t="str">
        <f>СВОД!E167</f>
        <v>Савченко</v>
      </c>
    </row>
    <row r="168" spans="1:4">
      <c r="A168" s="136">
        <v>174</v>
      </c>
      <c r="B168" s="117" t="s">
        <v>734</v>
      </c>
      <c r="C168" s="104">
        <v>71.5</v>
      </c>
      <c r="D168" s="249" t="str">
        <f>СВОД!E168</f>
        <v>Ахтямова</v>
      </c>
    </row>
    <row r="169" spans="1:4">
      <c r="A169" s="136">
        <v>175</v>
      </c>
      <c r="B169" s="136" t="s">
        <v>794</v>
      </c>
      <c r="C169" s="104">
        <v>83</v>
      </c>
      <c r="D169" s="249" t="str">
        <f>СВОД!E169</f>
        <v>Калинина</v>
      </c>
    </row>
    <row r="170" spans="1:4">
      <c r="A170" s="136">
        <v>176</v>
      </c>
      <c r="B170" s="136" t="s">
        <v>795</v>
      </c>
      <c r="C170" s="104"/>
      <c r="D170" s="249" t="str">
        <f>СВОД!E170</f>
        <v>Клементьева</v>
      </c>
    </row>
    <row r="171" spans="1:4">
      <c r="A171" s="136">
        <v>178</v>
      </c>
      <c r="B171" s="117" t="s">
        <v>753</v>
      </c>
      <c r="C171" s="104">
        <v>60</v>
      </c>
      <c r="D171" s="249" t="str">
        <f>СВОД!E171</f>
        <v xml:space="preserve">Ахрамеева </v>
      </c>
    </row>
    <row r="172" spans="1:4">
      <c r="A172" s="136">
        <v>179</v>
      </c>
      <c r="B172" s="117" t="s">
        <v>754</v>
      </c>
      <c r="C172" s="104">
        <v>44.666666666666664</v>
      </c>
      <c r="D172" s="249" t="str">
        <f>СВОД!E172</f>
        <v>Клементьева</v>
      </c>
    </row>
    <row r="173" spans="1:4">
      <c r="A173" s="136">
        <v>180</v>
      </c>
      <c r="B173" s="136" t="s">
        <v>796</v>
      </c>
      <c r="C173" s="104">
        <v>57</v>
      </c>
      <c r="D173" s="249" t="str">
        <f>СВОД!E173</f>
        <v>Калинина</v>
      </c>
    </row>
    <row r="174" spans="1:4">
      <c r="A174" s="136">
        <v>181</v>
      </c>
      <c r="B174" s="117" t="s">
        <v>743</v>
      </c>
      <c r="C174" s="104"/>
      <c r="D174" s="249" t="str">
        <f>СВОД!E174</f>
        <v>Савченко</v>
      </c>
    </row>
    <row r="175" spans="1:4">
      <c r="A175" s="136">
        <v>182</v>
      </c>
      <c r="B175" s="117" t="s">
        <v>749</v>
      </c>
      <c r="C175" s="104"/>
      <c r="D175" s="249" t="str">
        <f>СВОД!E175</f>
        <v>Ахтямова</v>
      </c>
    </row>
    <row r="176" spans="1:4">
      <c r="A176" s="136">
        <v>183</v>
      </c>
      <c r="B176" s="117" t="s">
        <v>782</v>
      </c>
      <c r="C176" s="104"/>
      <c r="D176" s="249" t="str">
        <f>СВОД!E176</f>
        <v>Сазонова</v>
      </c>
    </row>
    <row r="177" spans="1:6">
      <c r="A177" s="136">
        <v>184</v>
      </c>
      <c r="B177" s="117" t="s">
        <v>783</v>
      </c>
      <c r="C177" s="104"/>
      <c r="D177" s="249" t="str">
        <f>СВОД!E177</f>
        <v>Сазонова</v>
      </c>
    </row>
    <row r="178" spans="1:6">
      <c r="A178" s="136">
        <v>185</v>
      </c>
      <c r="B178" s="117" t="s">
        <v>758</v>
      </c>
      <c r="C178" s="104"/>
      <c r="D178" s="249" t="str">
        <f>СВОД!E178</f>
        <v>Ахтямова</v>
      </c>
    </row>
    <row r="179" spans="1:6">
      <c r="A179" s="136">
        <v>186</v>
      </c>
      <c r="B179" s="117" t="s">
        <v>744</v>
      </c>
      <c r="C179" s="104"/>
      <c r="D179" s="249" t="str">
        <f>СВОД!E179</f>
        <v>Емельянова</v>
      </c>
    </row>
    <row r="180" spans="1:6">
      <c r="A180" s="136">
        <v>187</v>
      </c>
      <c r="B180" s="117" t="s">
        <v>745</v>
      </c>
      <c r="C180" s="104">
        <v>58.5</v>
      </c>
      <c r="D180" s="249" t="str">
        <f>СВОД!E180</f>
        <v>Клементьева</v>
      </c>
    </row>
    <row r="181" spans="1:6">
      <c r="A181" s="136">
        <v>188</v>
      </c>
      <c r="B181" s="117" t="s">
        <v>759</v>
      </c>
      <c r="C181" s="104">
        <v>58.5</v>
      </c>
      <c r="D181" s="249" t="str">
        <f>СВОД!E181</f>
        <v>Савченко</v>
      </c>
    </row>
    <row r="182" spans="1:6">
      <c r="A182" s="136">
        <v>189</v>
      </c>
      <c r="B182" s="136" t="s">
        <v>797</v>
      </c>
      <c r="C182" s="104">
        <v>54</v>
      </c>
      <c r="D182" s="249" t="str">
        <f>СВОД!E182</f>
        <v>Дарьин</v>
      </c>
    </row>
    <row r="183" spans="1:6">
      <c r="A183" s="136">
        <v>190</v>
      </c>
      <c r="B183" s="117" t="s">
        <v>807</v>
      </c>
      <c r="C183" s="104"/>
      <c r="D183" s="249" t="str">
        <f>СВОД!E183</f>
        <v>Емельянова</v>
      </c>
    </row>
    <row r="184" spans="1:6">
      <c r="A184" s="136">
        <v>191</v>
      </c>
      <c r="B184" s="117" t="s">
        <v>808</v>
      </c>
      <c r="C184" s="104"/>
      <c r="D184" s="249" t="str">
        <f>СВОД!E184</f>
        <v>Емельянова</v>
      </c>
    </row>
    <row r="185" spans="1:6">
      <c r="A185" s="136">
        <v>194</v>
      </c>
      <c r="B185" s="117" t="s">
        <v>773</v>
      </c>
      <c r="C185" s="104">
        <v>61</v>
      </c>
      <c r="D185" s="249" t="str">
        <f>СВОД!E185</f>
        <v>Дарьин</v>
      </c>
    </row>
    <row r="186" spans="1:6">
      <c r="A186" s="136">
        <v>195</v>
      </c>
      <c r="B186" s="117" t="s">
        <v>781</v>
      </c>
      <c r="C186" s="104"/>
      <c r="D186" s="249" t="str">
        <f>СВОД!E186</f>
        <v>Сазонова</v>
      </c>
    </row>
    <row r="187" spans="1:6">
      <c r="A187" s="136">
        <v>196</v>
      </c>
      <c r="B187" s="136" t="s">
        <v>809</v>
      </c>
      <c r="C187" s="332"/>
      <c r="D187" s="249" t="str">
        <f>СВОД!E187</f>
        <v>Мансурова</v>
      </c>
    </row>
    <row r="188" spans="1:6">
      <c r="A188" s="136">
        <v>197</v>
      </c>
      <c r="B188" s="117" t="s">
        <v>750</v>
      </c>
      <c r="C188" s="332">
        <v>47.666666666666664</v>
      </c>
      <c r="D188" s="249" t="str">
        <f>СВОД!E188</f>
        <v>Хасанов</v>
      </c>
    </row>
    <row r="189" spans="1:6">
      <c r="A189" s="136">
        <v>199</v>
      </c>
      <c r="B189" s="136" t="s">
        <v>810</v>
      </c>
      <c r="C189" s="332"/>
      <c r="D189" s="249" t="str">
        <f>СВОД!E189</f>
        <v>Коровина</v>
      </c>
    </row>
    <row r="190" spans="1:6">
      <c r="A190" s="136">
        <v>200</v>
      </c>
      <c r="B190" s="117" t="s">
        <v>780</v>
      </c>
      <c r="C190" s="104"/>
      <c r="D190" s="249" t="str">
        <f>СВОД!E190</f>
        <v>Савченко</v>
      </c>
      <c r="E190" s="81"/>
      <c r="F190" s="81"/>
    </row>
    <row r="191" spans="1:6">
      <c r="A191" s="136">
        <v>204</v>
      </c>
      <c r="B191" s="136" t="s">
        <v>802</v>
      </c>
      <c r="C191" s="104"/>
      <c r="D191" s="249" t="str">
        <f>СВОД!E191</f>
        <v>Неуймина</v>
      </c>
      <c r="E191" s="81"/>
      <c r="F191" s="81"/>
    </row>
    <row r="192" spans="1:6">
      <c r="A192" s="136">
        <v>206</v>
      </c>
      <c r="B192" s="136" t="s">
        <v>811</v>
      </c>
      <c r="C192" s="104"/>
      <c r="D192" s="249" t="str">
        <f>СВОД!E192</f>
        <v>Ахтямова</v>
      </c>
      <c r="E192" s="81"/>
      <c r="F192" s="81"/>
    </row>
    <row r="193" spans="1:6">
      <c r="A193" s="136">
        <v>207</v>
      </c>
      <c r="B193" s="136" t="s">
        <v>812</v>
      </c>
      <c r="C193" s="104"/>
      <c r="D193" s="249" t="str">
        <f>СВОД!E193</f>
        <v>Ахтямова</v>
      </c>
      <c r="E193" s="81"/>
      <c r="F193" s="81"/>
    </row>
    <row r="196" spans="1:6">
      <c r="A196" s="2">
        <v>1</v>
      </c>
      <c r="B196" s="136" t="s">
        <v>530</v>
      </c>
      <c r="C196" s="104">
        <f>AVERAGE(C68,C115,C117,C145,C168,C175,C178,C192,C193)</f>
        <v>76.900000000000006</v>
      </c>
    </row>
    <row r="197" spans="1:6">
      <c r="A197" s="2">
        <v>2</v>
      </c>
      <c r="B197" s="136" t="s">
        <v>761</v>
      </c>
      <c r="C197" s="104">
        <f>AVERAGE(C53,C54,C69,C116,C143,C144,C159)</f>
        <v>66.5</v>
      </c>
    </row>
    <row r="198" spans="1:6">
      <c r="A198" s="2">
        <v>3</v>
      </c>
      <c r="B198" s="136" t="s">
        <v>697</v>
      </c>
      <c r="C198" s="104">
        <v>0</v>
      </c>
    </row>
    <row r="199" spans="1:6">
      <c r="A199" s="2">
        <v>4</v>
      </c>
      <c r="B199" s="136" t="s">
        <v>567</v>
      </c>
      <c r="C199" s="104">
        <v>0</v>
      </c>
    </row>
    <row r="200" spans="1:6">
      <c r="A200" s="2">
        <v>5</v>
      </c>
      <c r="B200" s="136" t="s">
        <v>169</v>
      </c>
      <c r="C200" s="104">
        <f>AVERAGE(C190,C72,C73,C84,C101,C111,C118,C119,C129,C133,C137,C139,C152,C161,C164,C174,C181,C167)</f>
        <v>67.083333333333329</v>
      </c>
    </row>
    <row r="201" spans="1:6">
      <c r="A201" s="2">
        <v>6</v>
      </c>
      <c r="B201" s="136" t="s">
        <v>626</v>
      </c>
      <c r="C201" s="104">
        <f>AVERAGE(C61,C76,C105,C106,C131,C160)</f>
        <v>85.5</v>
      </c>
    </row>
    <row r="202" spans="1:6">
      <c r="A202" s="2">
        <v>7</v>
      </c>
      <c r="B202" s="136" t="s">
        <v>763</v>
      </c>
      <c r="C202" s="104">
        <v>0</v>
      </c>
    </row>
    <row r="203" spans="1:6">
      <c r="A203" s="2">
        <v>8</v>
      </c>
      <c r="B203" s="136" t="s">
        <v>698</v>
      </c>
      <c r="C203" s="104">
        <f>AVERAGE(C2,C10,C25,C33,C34,C36,C40,C41,C51,C58,C59,C60,C63,C78,C91,C171)</f>
        <v>60.270833333333329</v>
      </c>
    </row>
    <row r="204" spans="1:6">
      <c r="A204" s="2">
        <v>9</v>
      </c>
      <c r="B204" s="136" t="s">
        <v>696</v>
      </c>
      <c r="C204" s="104">
        <f>AVERAGE(C22,C27,C38,C50,C55,C56,C57,C74,C86,C88,C147,C166)</f>
        <v>45.777777777777771</v>
      </c>
    </row>
    <row r="205" spans="1:6">
      <c r="A205" s="2">
        <v>10</v>
      </c>
      <c r="B205" s="136" t="s">
        <v>629</v>
      </c>
      <c r="C205" s="104">
        <f>AVERAGE(C11,C21,C29,C31,C65,C89,C90,C96,C98,C138,C141,C151,C156,C173,C169)</f>
        <v>54.488888888888887</v>
      </c>
    </row>
    <row r="206" spans="1:6">
      <c r="A206" s="2">
        <v>11</v>
      </c>
      <c r="B206" s="136" t="s">
        <v>168</v>
      </c>
      <c r="C206" s="104">
        <f>AVERAGE(C170,C14,C16,C19,C28,C43,C45,C66,C79,C93,C94,C102,C112,C140,C172,C180)</f>
        <v>56.655555555555551</v>
      </c>
    </row>
    <row r="207" spans="1:6">
      <c r="A207" s="2">
        <v>12</v>
      </c>
      <c r="B207" s="136" t="s">
        <v>699</v>
      </c>
      <c r="C207" s="104">
        <f>AVERAGE(C23,C32,C37,C49,C64,C85,C110,C124,C127,C149,C155,C158)</f>
        <v>50.472222222222221</v>
      </c>
    </row>
    <row r="208" spans="1:6">
      <c r="A208" s="2">
        <v>13</v>
      </c>
      <c r="B208" s="136" t="s">
        <v>700</v>
      </c>
      <c r="C208" s="104">
        <f>AVERAGE(C24,C26,C35,C46,C67,C52,C70,C83,C87,C92,C103,C107,C109,C128,C136,C153,C187)</f>
        <v>47.833333333333343</v>
      </c>
    </row>
    <row r="209" spans="1:3">
      <c r="A209" s="2">
        <v>14</v>
      </c>
      <c r="B209" s="136" t="s">
        <v>509</v>
      </c>
      <c r="C209" s="104">
        <f>AVERAGE(C191,C3,C4,C5,C7,C9,C13,C18,C30,C42,C44,C48,C62,C82,C120,C123,C162)</f>
        <v>64.927083333333329</v>
      </c>
    </row>
    <row r="210" spans="1:3">
      <c r="A210" s="2">
        <v>15</v>
      </c>
      <c r="B210" s="136" t="s">
        <v>762</v>
      </c>
      <c r="C210" s="104">
        <f>AVERAGE(C182,C6,C8,C12,C20,C81,C154,C185)</f>
        <v>50.416666666666664</v>
      </c>
    </row>
    <row r="211" spans="1:3">
      <c r="A211" s="2">
        <v>16</v>
      </c>
      <c r="B211" s="136" t="s">
        <v>627</v>
      </c>
      <c r="C211" s="104">
        <f>AVERAGE(C15,C17,C39,C47,C71,C75,C77,C104,C108,C125,C135,C142,C188)</f>
        <v>50.025641025641029</v>
      </c>
    </row>
    <row r="212" spans="1:3">
      <c r="A212" s="116"/>
      <c r="B212" s="239"/>
      <c r="C212"/>
    </row>
    <row r="213" spans="1:3">
      <c r="B213" s="196"/>
      <c r="C213"/>
    </row>
    <row r="214" spans="1:3">
      <c r="A214" s="2">
        <v>1</v>
      </c>
      <c r="B214" s="136" t="s">
        <v>442</v>
      </c>
      <c r="C214" s="104">
        <f>C77</f>
        <v>69.666666666666671</v>
      </c>
    </row>
    <row r="215" spans="1:3">
      <c r="A215" s="2">
        <v>2</v>
      </c>
      <c r="B215" s="136" t="s">
        <v>117</v>
      </c>
      <c r="C215" s="104">
        <f>AVERAGE(C67,C70,C26,C109)</f>
        <v>57.75</v>
      </c>
    </row>
    <row r="216" spans="1:3">
      <c r="A216" s="2">
        <v>3</v>
      </c>
      <c r="B216" s="136" t="s">
        <v>598</v>
      </c>
      <c r="C216" s="104">
        <f>AVERAGE(C129,C161)</f>
        <v>45.5</v>
      </c>
    </row>
    <row r="217" spans="1:3">
      <c r="A217" s="2">
        <v>4</v>
      </c>
      <c r="B217" s="136" t="s">
        <v>119</v>
      </c>
      <c r="C217" s="104">
        <f>AVERAGE(C46,C92,C107,C128,C187)</f>
        <v>46.333333333333336</v>
      </c>
    </row>
    <row r="218" spans="1:3">
      <c r="A218" s="2">
        <v>5</v>
      </c>
      <c r="B218" s="136" t="s">
        <v>112</v>
      </c>
      <c r="C218" s="104">
        <f>AVERAGE(C169,C173,C182,C170,C191,C185,C171,C172,C188,C156,C180,C2,C3,C4,C5,C6,C7,C8,C9,C10,C11,C12,C13,C14,C15,C16,C17,C18,C19,C20,C21,C22,C23,C24,C25,C27,C28,C29,C30,C31,C32,C33,C34,C35,C36,C37,C38,C39,C40,C41,C42,C43,C44,C45,C47,C48,C49,C50,C51,C52,C55,C56,C57,C58,C59,C60,C62,C63,C64,C65,C66,C71,C74,C75,C78,C79,C81,C82,C83,C85,C86,C87,C88,C89,C90,C91,C93,C94,C96,C98,C102,C103,C104,C108,C110,C112,C120,C123,C124,C127,C135,C136,C138,C140,C141,C147,C149,C151,C153,C154,C155,C158,C162,C166)</f>
        <v>53.931547619047606</v>
      </c>
    </row>
    <row r="219" spans="1:3">
      <c r="A219" s="2">
        <v>6</v>
      </c>
      <c r="B219" s="136" t="s">
        <v>614</v>
      </c>
      <c r="C219" s="104">
        <v>0</v>
      </c>
    </row>
    <row r="220" spans="1:3">
      <c r="A220" s="2">
        <v>7</v>
      </c>
      <c r="B220" s="136" t="s">
        <v>524</v>
      </c>
      <c r="C220" s="104">
        <v>0</v>
      </c>
    </row>
    <row r="221" spans="1:3">
      <c r="A221" s="2">
        <v>8</v>
      </c>
      <c r="B221" s="136" t="s">
        <v>805</v>
      </c>
      <c r="C221" s="104">
        <v>0</v>
      </c>
    </row>
    <row r="222" spans="1:3">
      <c r="A222" s="2">
        <v>9</v>
      </c>
      <c r="B222" s="136" t="s">
        <v>649</v>
      </c>
      <c r="C222" s="104">
        <v>0</v>
      </c>
    </row>
    <row r="223" spans="1:3">
      <c r="A223" s="2">
        <v>10</v>
      </c>
      <c r="B223" s="136" t="s">
        <v>122</v>
      </c>
      <c r="C223" s="104">
        <f>AVERAGE(C178,C175,C53,C54,C68,C69,C115,C116,C117,C143,C144,C145,C159,C168,C192,C193)</f>
        <v>70.833333333333329</v>
      </c>
    </row>
    <row r="224" spans="1:3">
      <c r="A224" s="2">
        <v>11</v>
      </c>
      <c r="B224" s="136" t="s">
        <v>171</v>
      </c>
      <c r="C224" s="104">
        <f>AVERAGE(C181,C73,C111,C137)</f>
        <v>40.75</v>
      </c>
    </row>
    <row r="225" spans="1:3">
      <c r="A225" s="2">
        <v>12</v>
      </c>
      <c r="B225" s="136" t="s">
        <v>770</v>
      </c>
      <c r="C225" s="104">
        <v>0</v>
      </c>
    </row>
    <row r="226" spans="1:3">
      <c r="A226" s="2">
        <v>13</v>
      </c>
      <c r="B226" s="136" t="s">
        <v>124</v>
      </c>
      <c r="C226" s="104">
        <f>AVERAGE(C190,C72,C84,C101,C118,C119,C139,C167)</f>
        <v>91.833333333333329</v>
      </c>
    </row>
    <row r="227" spans="1:3">
      <c r="A227" s="2">
        <v>14</v>
      </c>
      <c r="B227" s="136" t="s">
        <v>654</v>
      </c>
      <c r="C227" s="104">
        <v>0</v>
      </c>
    </row>
    <row r="228" spans="1:3">
      <c r="A228" s="2">
        <v>15</v>
      </c>
      <c r="B228" s="136" t="s">
        <v>471</v>
      </c>
      <c r="C228" s="104">
        <v>0</v>
      </c>
    </row>
    <row r="229" spans="1:3">
      <c r="A229" s="2">
        <v>16</v>
      </c>
      <c r="B229" s="136" t="s">
        <v>559</v>
      </c>
      <c r="C229" s="104">
        <v>0</v>
      </c>
    </row>
    <row r="230" spans="1:3">
      <c r="A230" s="2">
        <v>17</v>
      </c>
      <c r="B230" s="136" t="s">
        <v>584</v>
      </c>
      <c r="C230" s="104">
        <f>AVERAGE(C125,C142)</f>
        <v>59</v>
      </c>
    </row>
    <row r="231" spans="1:3">
      <c r="A231" s="2">
        <v>18</v>
      </c>
      <c r="B231" s="136" t="s">
        <v>593</v>
      </c>
      <c r="C231" s="104">
        <f>C131</f>
        <v>0</v>
      </c>
    </row>
    <row r="232" spans="1:3">
      <c r="A232" s="2">
        <v>19</v>
      </c>
      <c r="B232" s="136" t="s">
        <v>115</v>
      </c>
      <c r="C232" s="104">
        <f>AVERAGE(C61,C76,C105,C106,C160)</f>
        <v>85.5</v>
      </c>
    </row>
    <row r="233" spans="1:3">
      <c r="A233" s="116"/>
      <c r="B233" s="116"/>
      <c r="C233"/>
    </row>
    <row r="234" spans="1:3">
      <c r="C234"/>
    </row>
    <row r="235" spans="1:3">
      <c r="A235" s="2">
        <v>1</v>
      </c>
      <c r="B235" s="136" t="s">
        <v>167</v>
      </c>
      <c r="C235" s="104">
        <f>AVERAGE(C183,C184,C192,C193,C189,C167,C190,C181,C178,C174,C175,C179,C168,C159,C53,C54,C68,C69,C72,C73,C80,C84,C95,C97,C99,C100,C101,C111,C115,C116,C117,C118,C119,C121,C122,C126,C129,C130,C133,C137,C139,C143,C144,C145,C146,C148,C150,C152,C157,C161,C163,C164,C165)</f>
        <v>68.958333333333329</v>
      </c>
    </row>
    <row r="236" spans="1:3">
      <c r="A236" s="2">
        <v>2</v>
      </c>
      <c r="B236" s="136" t="s">
        <v>170</v>
      </c>
      <c r="C236" s="104">
        <f>AVERAGE(C61,C76,C105,C106,C113,C114,C131,C132,C134,C160)</f>
        <v>85.5</v>
      </c>
    </row>
    <row r="237" spans="1:3">
      <c r="A237" s="2">
        <v>3</v>
      </c>
      <c r="B237" s="136" t="s">
        <v>777</v>
      </c>
      <c r="C237" s="104">
        <v>0</v>
      </c>
    </row>
    <row r="238" spans="1:3">
      <c r="A238" s="2">
        <v>4</v>
      </c>
      <c r="B238" s="136" t="s">
        <v>620</v>
      </c>
      <c r="C238" s="104">
        <f>AVERAGE(C187,C191,C170,C172,C180,C3,C4,C5,C7,C9,C13,C14,C16,C18,C19,C23,C24,C26,C28,C30,C32,C35,C37,C42,C43,C44,C45,C46,C48,C49,C52,C62,C64,C66,C67,C70,C79,C82,C83,C85,C87,C92,C93,C94,C102,C103,C107,C109,C110,C112,C120,C123,C124,C127,C128,C136,C140,C149,C153,C155,C158,C162)</f>
        <v>55.248587570621481</v>
      </c>
    </row>
    <row r="239" spans="1:3">
      <c r="A239" s="2">
        <v>5</v>
      </c>
      <c r="B239" s="89" t="s">
        <v>701</v>
      </c>
      <c r="C239" s="104">
        <f>AVERAGE(C169,C173,C182,C185,C171,C188,C51,C156,C2,C6,C8,C10,C11,C12,C15,C17,C20,C21,C22,C25,C27,C29,C31,C33,C34,C36,C38,C39,C40,C41,C47,C50,C55,C56,C57,C58,C59,C60,C63,C65,C71,C74,C75,C77,C78,C81,C86,C88,C89,C90,C91,C96,C98,C104,C108,C125,C135,C138,C141,C142,C147,C151,C154,C166)</f>
        <v>52.885416666666671</v>
      </c>
    </row>
    <row r="242" spans="2:11">
      <c r="B242" t="s">
        <v>222</v>
      </c>
    </row>
    <row r="243" spans="2:11">
      <c r="B243" s="353" t="s">
        <v>219</v>
      </c>
      <c r="C243" s="353"/>
      <c r="D243" s="353"/>
      <c r="E243" s="353"/>
      <c r="F243" s="353"/>
      <c r="G243" s="353"/>
      <c r="H243" s="353"/>
      <c r="I243" s="353"/>
      <c r="J243" s="353"/>
      <c r="K243" s="353"/>
    </row>
    <row r="244" spans="2:11">
      <c r="B244" s="361" t="s">
        <v>229</v>
      </c>
      <c r="C244" s="361"/>
      <c r="D244" s="361"/>
      <c r="E244" s="361"/>
      <c r="F244" s="361"/>
      <c r="G244" s="361"/>
      <c r="H244" s="361"/>
      <c r="I244" s="361"/>
      <c r="J244" s="361"/>
      <c r="K244" s="361"/>
    </row>
    <row r="245" spans="2:11">
      <c r="B245" s="361" t="s">
        <v>230</v>
      </c>
      <c r="C245" s="361"/>
      <c r="D245" s="361"/>
      <c r="E245" s="361"/>
      <c r="F245" s="361"/>
      <c r="G245" s="361"/>
      <c r="H245" s="361"/>
      <c r="I245" s="361"/>
      <c r="J245" s="361"/>
      <c r="K245" s="361"/>
    </row>
    <row r="246" spans="2:11">
      <c r="B246" s="356" t="s">
        <v>334</v>
      </c>
      <c r="C246" s="356"/>
      <c r="D246" s="356"/>
      <c r="E246" s="356"/>
      <c r="F246" s="356"/>
      <c r="G246" s="356"/>
      <c r="H246" s="356"/>
      <c r="I246" s="356"/>
      <c r="J246" s="356"/>
      <c r="K246" s="356"/>
    </row>
    <row r="250" spans="2:11">
      <c r="B250" s="359" t="s">
        <v>221</v>
      </c>
      <c r="C250" s="359"/>
      <c r="D250" s="359"/>
      <c r="E250" s="359"/>
      <c r="F250" s="359"/>
      <c r="G250" s="359"/>
      <c r="H250" s="359"/>
      <c r="I250" s="359"/>
      <c r="J250" s="359"/>
      <c r="K250" s="359"/>
    </row>
    <row r="251" spans="2:11">
      <c r="B251" s="357" t="s">
        <v>335</v>
      </c>
      <c r="C251" s="357"/>
      <c r="D251" s="357"/>
      <c r="E251" s="357"/>
      <c r="F251" s="357"/>
      <c r="G251" s="357"/>
      <c r="H251" s="357"/>
      <c r="I251" s="357"/>
      <c r="J251" s="357"/>
      <c r="K251" s="357"/>
    </row>
    <row r="252" spans="2:11">
      <c r="B252" s="357" t="s">
        <v>336</v>
      </c>
      <c r="C252" s="357"/>
      <c r="D252" s="357"/>
      <c r="E252" s="357"/>
      <c r="F252" s="357"/>
      <c r="G252" s="357"/>
      <c r="H252" s="357"/>
      <c r="I252" s="357"/>
      <c r="J252" s="357"/>
      <c r="K252" s="357"/>
    </row>
    <row r="253" spans="2:11">
      <c r="B253" s="357" t="s">
        <v>337</v>
      </c>
      <c r="C253" s="357"/>
      <c r="D253" s="357"/>
      <c r="E253" s="357"/>
      <c r="F253" s="357"/>
      <c r="G253" s="357"/>
      <c r="H253" s="357"/>
      <c r="I253" s="357"/>
      <c r="J253" s="357"/>
      <c r="K253" s="357"/>
    </row>
    <row r="254" spans="2:11">
      <c r="B254" s="357" t="s">
        <v>338</v>
      </c>
      <c r="C254" s="357"/>
      <c r="D254" s="357"/>
      <c r="E254" s="357"/>
      <c r="F254" s="357"/>
      <c r="G254" s="357"/>
      <c r="H254" s="357"/>
      <c r="I254" s="357"/>
      <c r="J254" s="357"/>
      <c r="K254" s="357"/>
    </row>
    <row r="255" spans="2:11">
      <c r="B255" s="357" t="s">
        <v>339</v>
      </c>
      <c r="C255" s="357"/>
      <c r="D255" s="357"/>
      <c r="E255" s="357"/>
      <c r="F255" s="357"/>
      <c r="G255" s="357"/>
      <c r="H255" s="357"/>
      <c r="I255" s="357"/>
      <c r="J255" s="357"/>
      <c r="K255" s="357"/>
    </row>
    <row r="256" spans="2:11">
      <c r="B256" s="357" t="s">
        <v>340</v>
      </c>
      <c r="C256" s="357"/>
      <c r="D256" s="357"/>
      <c r="E256" s="357"/>
      <c r="F256" s="357"/>
      <c r="G256" s="357"/>
      <c r="H256" s="357"/>
      <c r="I256" s="357"/>
      <c r="J256" s="357"/>
      <c r="K256" s="357"/>
    </row>
    <row r="257" spans="2:11">
      <c r="B257" s="357" t="s">
        <v>341</v>
      </c>
      <c r="C257" s="357"/>
      <c r="D257" s="357"/>
      <c r="E257" s="357"/>
      <c r="F257" s="357"/>
      <c r="G257" s="357"/>
      <c r="H257" s="357"/>
      <c r="I257" s="357"/>
      <c r="J257" s="357"/>
      <c r="K257" s="357"/>
    </row>
    <row r="258" spans="2:11">
      <c r="B258" s="357" t="s">
        <v>342</v>
      </c>
      <c r="C258" s="357"/>
      <c r="D258" s="357"/>
      <c r="E258" s="357"/>
      <c r="F258" s="357"/>
      <c r="G258" s="357"/>
      <c r="H258" s="357"/>
      <c r="I258" s="357"/>
      <c r="J258" s="357"/>
      <c r="K258" s="357"/>
    </row>
    <row r="259" spans="2:11">
      <c r="B259" s="357" t="s">
        <v>343</v>
      </c>
      <c r="C259" s="357"/>
      <c r="D259" s="357"/>
      <c r="E259" s="357"/>
      <c r="F259" s="357"/>
      <c r="G259" s="357"/>
      <c r="H259" s="357"/>
      <c r="I259" s="357"/>
      <c r="J259" s="357"/>
      <c r="K259" s="357"/>
    </row>
    <row r="260" spans="2:11">
      <c r="B260" s="357" t="s">
        <v>344</v>
      </c>
      <c r="C260" s="357"/>
      <c r="D260" s="357"/>
      <c r="E260" s="357"/>
      <c r="F260" s="357"/>
      <c r="G260" s="357"/>
      <c r="H260" s="357"/>
      <c r="I260" s="357"/>
      <c r="J260" s="357"/>
      <c r="K260" s="357"/>
    </row>
    <row r="261" spans="2:11">
      <c r="B261" s="357" t="s">
        <v>345</v>
      </c>
      <c r="C261" s="357"/>
      <c r="D261" s="357"/>
      <c r="E261" s="357"/>
      <c r="F261" s="357"/>
      <c r="G261" s="357"/>
      <c r="H261" s="357"/>
      <c r="I261" s="357"/>
      <c r="J261" s="357"/>
      <c r="K261" s="357"/>
    </row>
  </sheetData>
  <autoFilter ref="A1:D166"/>
  <mergeCells count="16">
    <mergeCell ref="B258:K258"/>
    <mergeCell ref="B259:K259"/>
    <mergeCell ref="B260:K260"/>
    <mergeCell ref="B261:K261"/>
    <mergeCell ref="B252:K252"/>
    <mergeCell ref="B253:K253"/>
    <mergeCell ref="B254:K254"/>
    <mergeCell ref="B255:K255"/>
    <mergeCell ref="B256:K256"/>
    <mergeCell ref="B257:K257"/>
    <mergeCell ref="B251:K251"/>
    <mergeCell ref="B243:K243"/>
    <mergeCell ref="B244:K244"/>
    <mergeCell ref="B245:K245"/>
    <mergeCell ref="B246:K246"/>
    <mergeCell ref="B250:K250"/>
  </mergeCells>
  <conditionalFormatting sqref="C2:C193 C196:C211">
    <cfRule type="cellIs" dxfId="214" priority="52" operator="lessThan">
      <formula>65</formula>
    </cfRule>
    <cfRule type="cellIs" dxfId="213" priority="53" operator="between">
      <formula>65</formula>
      <formula>79.99</formula>
    </cfRule>
    <cfRule type="cellIs" dxfId="212" priority="54" operator="greaterThan">
      <formula>79.99</formula>
    </cfRule>
  </conditionalFormatting>
  <conditionalFormatting sqref="C214:C232">
    <cfRule type="cellIs" dxfId="211" priority="4" operator="lessThan">
      <formula>65</formula>
    </cfRule>
    <cfRule type="cellIs" dxfId="210" priority="5" operator="between">
      <formula>65</formula>
      <formula>79.99</formula>
    </cfRule>
    <cfRule type="cellIs" dxfId="209" priority="6" operator="greaterThan">
      <formula>79.99</formula>
    </cfRule>
  </conditionalFormatting>
  <conditionalFormatting sqref="C235:C239">
    <cfRule type="cellIs" dxfId="208" priority="1" operator="lessThan">
      <formula>65</formula>
    </cfRule>
    <cfRule type="cellIs" dxfId="207" priority="2" operator="between">
      <formula>65</formula>
      <formula>79.99</formula>
    </cfRule>
    <cfRule type="cellIs" dxfId="206" priority="3" operator="greaterThan">
      <formula>79.99</formula>
    </cfRule>
  </conditionalFormatting>
  <hyperlinks>
    <hyperlink ref="F1" location="СВОД!A1" display="СВОД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32</vt:i4>
      </vt:variant>
    </vt:vector>
  </HeadingPairs>
  <TitlesOfParts>
    <vt:vector size="32" baseType="lpstr">
      <vt:lpstr>СВОД</vt:lpstr>
      <vt:lpstr>план на месяц</vt:lpstr>
      <vt:lpstr>приоритет</vt:lpstr>
      <vt:lpstr>допродажи</vt:lpstr>
      <vt:lpstr>средний чек</vt:lpstr>
      <vt:lpstr>ср. кол-во позиций в чеке</vt:lpstr>
      <vt:lpstr>трафик</vt:lpstr>
      <vt:lpstr>чек-лист</vt:lpstr>
      <vt:lpstr>ТП</vt:lpstr>
      <vt:lpstr>распорядок дня</vt:lpstr>
      <vt:lpstr>время открытия</vt:lpstr>
      <vt:lpstr>время закрытия</vt:lpstr>
      <vt:lpstr>сан.дни</vt:lpstr>
      <vt:lpstr>время обслуживания</vt:lpstr>
      <vt:lpstr>фотоотчеты</vt:lpstr>
      <vt:lpstr>инкассация</vt:lpstr>
      <vt:lpstr>кол-во по штату</vt:lpstr>
      <vt:lpstr>ценники</vt:lpstr>
      <vt:lpstr>просрок</vt:lpstr>
      <vt:lpstr>медицинские книжки</vt:lpstr>
      <vt:lpstr>% выкладки</vt:lpstr>
      <vt:lpstr>товарные и кассовые отчеты</vt:lpstr>
      <vt:lpstr>Z-отчеты</vt:lpstr>
      <vt:lpstr>Очередь</vt:lpstr>
      <vt:lpstr>Главная касса</vt:lpstr>
      <vt:lpstr>минусовые остатки</vt:lpstr>
      <vt:lpstr>ревизии</vt:lpstr>
      <vt:lpstr>локалки</vt:lpstr>
      <vt:lpstr>подснятия сигареты</vt:lpstr>
      <vt:lpstr>списание</vt:lpstr>
      <vt:lpstr>мотивация</vt:lpstr>
      <vt:lpstr>предоставление скидок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2015-09-30T15:18:37Z</dcterms:modified>
</cp:coreProperties>
</file>